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03102071\Desktop\EV palkkiolaskelma\Laskurit 2022 ja 2023\"/>
    </mc:Choice>
  </mc:AlternateContent>
  <xr:revisionPtr revIDLastSave="0" documentId="13_ncr:1_{77B849D8-9E86-455C-BABB-B03EC2BD2646}" xr6:coauthVersionLast="47" xr6:coauthVersionMax="47" xr10:uidLastSave="{00000000-0000-0000-0000-000000000000}"/>
  <bookViews>
    <workbookView xWindow="-108" yWindow="-108" windowWidth="23256" windowHeight="12576" xr2:uid="{00000000-000D-0000-FFFF-FFFF00000000}"/>
  </bookViews>
  <sheets>
    <sheet name="Blankett" sheetId="1" r:id="rId1"/>
  </sheets>
  <definedNames>
    <definedName name="Print_Area" localSheetId="0">Blankett!$A$1:$K$103</definedName>
    <definedName name="Z_87E1F0E0_F14D_4593_A368_B3C24558DC86_.wvu.PrintArea" localSheetId="0" hidden="1">Blankett!$A$1:$K$103</definedName>
  </definedNames>
  <calcPr calcId="191029"/>
  <customWorkbookViews>
    <customWorkbookView name="Sandra - Personlig vy" guid="{87E1F0E0-F14D-4593-A368-B3C24558DC86}" mergeInterval="0" personalView="1" maximized="1" windowWidth="1916" windowHeight="821" activeSheetId="1"/>
    <customWorkbookView name="milla - Oma näkymä" guid="{7CEFEAE0-A45E-4A6C-935E-3AE496A26F7F}" mergeInterval="0" personalView="1" maximized="1" xWindow="1" yWindow="1" windowWidth="1676" windowHeight="82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5" i="1" l="1"/>
  <c r="H54" i="1"/>
  <c r="F54" i="1"/>
  <c r="H49" i="1"/>
  <c r="F49" i="1"/>
  <c r="F35" i="1"/>
  <c r="G19" i="1"/>
  <c r="F19" i="1"/>
  <c r="H19" i="1"/>
  <c r="H20" i="1"/>
  <c r="F27" i="1"/>
  <c r="H27" i="1"/>
  <c r="K40" i="1"/>
  <c r="K41" i="1"/>
  <c r="K44" i="1"/>
  <c r="K45" i="1"/>
  <c r="K46" i="1"/>
  <c r="D57" i="1"/>
  <c r="I52" i="1"/>
  <c r="J52" i="1"/>
  <c r="I54" i="1"/>
  <c r="J54" i="1"/>
  <c r="I57" i="1"/>
  <c r="J57" i="1"/>
  <c r="H52" i="1" l="1"/>
  <c r="H57" i="1"/>
  <c r="H6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O922045</author>
    <author>NN</author>
  </authors>
  <commentList>
    <comment ref="D8" authorId="0" shapeId="0" xr:uid="{00000000-0006-0000-0000-000001000000}">
      <text>
        <r>
          <rPr>
            <b/>
            <sz val="8"/>
            <color indexed="81"/>
            <rFont val="Tahoma"/>
            <family val="2"/>
          </rPr>
          <t>kommentar:</t>
        </r>
        <r>
          <rPr>
            <sz val="8"/>
            <color indexed="81"/>
            <rFont val="Tahoma"/>
            <family val="2"/>
          </rPr>
          <t xml:space="preserve">
Mera här antalet månader</t>
        </r>
      </text>
    </comment>
    <comment ref="B11" authorId="1" shapeId="0" xr:uid="{00000000-0006-0000-0000-000002000000}">
      <text>
        <r>
          <rPr>
            <b/>
            <sz val="8"/>
            <color indexed="8"/>
            <rFont val="Times New Roman"/>
            <family val="1"/>
          </rPr>
          <t xml:space="preserve">Kommentar:
</t>
        </r>
        <r>
          <rPr>
            <sz val="8"/>
            <color indexed="8"/>
            <rFont val="Times New Roman"/>
            <family val="1"/>
          </rPr>
          <t>Lagen om förmyndarverksamhet 44 § 3 mom.: Som inkomst för huvudmannen betraktas alla inkomster i penningform såsom löne-, pensions- och andra förvärvsinkomster, ränte-, hyres-, dividend- och andra kapitalinkomster samt sociala förmåner. Från inkomsterna dras skatt enligt förskottsinnehållning eller förskottsbetalning och lagbestämda avgifter för arbetstagaren. Till sociala förmåner hör till exempel bostadsbidrag, vårdbidrag och utkomststöd.</t>
        </r>
      </text>
    </comment>
    <comment ref="D17" authorId="0" shapeId="0" xr:uid="{00000000-0006-0000-0000-000003000000}">
      <text>
        <r>
          <rPr>
            <b/>
            <sz val="8"/>
            <color indexed="81"/>
            <rFont val="Tahoma"/>
            <family val="2"/>
          </rPr>
          <t>Kommentar:</t>
        </r>
        <r>
          <rPr>
            <sz val="8"/>
            <color indexed="81"/>
            <rFont val="Tahoma"/>
            <family val="2"/>
          </rPr>
          <t xml:space="preserve">
Separat beräkning och utredningar bifogas till räkningen</t>
        </r>
      </text>
    </comment>
    <comment ref="D18" authorId="0" shapeId="0" xr:uid="{00000000-0006-0000-0000-000004000000}">
      <text>
        <r>
          <rPr>
            <b/>
            <sz val="8"/>
            <color indexed="81"/>
            <rFont val="Tahoma"/>
            <family val="2"/>
          </rPr>
          <t>Kommentar:</t>
        </r>
        <r>
          <rPr>
            <sz val="8"/>
            <color indexed="81"/>
            <rFont val="Tahoma"/>
            <family val="2"/>
          </rPr>
          <t xml:space="preserve">
Till exempel bostadsbidrag, vårdbidrag och utkomststöd</t>
        </r>
      </text>
    </comment>
    <comment ref="B23" authorId="1" shapeId="0" xr:uid="{00000000-0006-0000-0000-000005000000}">
      <text>
        <r>
          <rPr>
            <b/>
            <sz val="8"/>
            <color indexed="8"/>
            <rFont val="Times New Roman"/>
            <family val="1"/>
          </rPr>
          <t xml:space="preserve">Kommentar:
</t>
        </r>
        <r>
          <rPr>
            <sz val="8"/>
            <color indexed="8"/>
            <rFont val="Times New Roman"/>
            <family val="1"/>
          </rPr>
          <t>Lagen om förmyndarverksamhet 44 § 4 mom. Det verkliga värdet på huvudmannens förmögenhet minskat med huvudmannens skulder. När förmögenheten bestäms beaktas inte en bostad som personligen används av huvudmannen och skulder som hänför sig till den.</t>
        </r>
      </text>
    </comment>
    <comment ref="B35" authorId="1" shapeId="0" xr:uid="{00000000-0006-0000-0000-000006000000}">
      <text>
        <r>
          <rPr>
            <b/>
            <sz val="8"/>
            <color indexed="8"/>
            <rFont val="Times New Roman"/>
            <family val="1"/>
          </rPr>
          <t xml:space="preserve">Kommentar:
</t>
        </r>
        <r>
          <rPr>
            <sz val="8"/>
            <color indexed="8"/>
            <rFont val="Times New Roman"/>
            <family val="1"/>
          </rPr>
          <t>Arvodesförordningen 2 §: Grundavgiften är 440 euro. Grundavgiften är dock 280 euro om huvudmannens årsinkomst är 14 000 euro eller mindre och värdet av hans eller hennes förmögenhet understiger 19 983,96 euro.</t>
        </r>
      </text>
    </comment>
    <comment ref="C49" authorId="1" shapeId="0" xr:uid="{00000000-0006-0000-0000-000007000000}">
      <text>
        <r>
          <rPr>
            <b/>
            <sz val="8"/>
            <color indexed="8"/>
            <rFont val="Times New Roman"/>
            <family val="1"/>
          </rPr>
          <t xml:space="preserve">Kommentar:
</t>
        </r>
        <r>
          <rPr>
            <sz val="8"/>
            <color indexed="8"/>
            <rFont val="Times New Roman"/>
            <family val="1"/>
          </rPr>
          <t>Arvodesförordningen 4 § 3 mom. Den tilläggsavgift som tas ut för egendomsförvaltning är två procent av värdet på den förmögenhet som förvaltas, minskat med skulder och 19 983,96 €. När förmögenheten bestäms beaktas inte en bostad som personligen används av huvudmannen och skulder som hänför sig till den.</t>
        </r>
      </text>
    </comment>
    <comment ref="B54" authorId="1" shapeId="0" xr:uid="{00000000-0006-0000-0000-000008000000}">
      <text>
        <r>
          <rPr>
            <b/>
            <sz val="8"/>
            <color indexed="8"/>
            <rFont val="Times New Roman"/>
            <family val="1"/>
          </rPr>
          <t xml:space="preserve">Kommentar:
</t>
        </r>
        <r>
          <rPr>
            <sz val="8"/>
            <color indexed="8"/>
            <rFont val="Times New Roman"/>
            <family val="1"/>
          </rPr>
          <t xml:space="preserve">Arvodesförordningen 5 §: Det sammanlagda beloppet av grundavgiften och tilläggsavgiften får vara högst 18 procent av den kalkylerade årsinkomsten. 
Den kalkylerade årsinkomsten är det sammanlagda beloppet av summan i punkt 2.2.3 och årsinkomsten i punkt 1.1, minskat med 6 661,32 euro.
Enligt 44 § i lagen om förmyndarverksamhet får inget arvode uppbäras om årsinkomsterna understiger 6 661,32 euro och förmögenheten är 19 983,96 euro eller mindre. 
</t>
        </r>
      </text>
    </comment>
    <comment ref="A57" authorId="1" shapeId="0" xr:uid="{00000000-0006-0000-0000-000009000000}">
      <text>
        <r>
          <rPr>
            <b/>
            <sz val="8"/>
            <color indexed="8"/>
            <rFont val="Times New Roman"/>
            <family val="1"/>
          </rPr>
          <t xml:space="preserve">Kommentar:
</t>
        </r>
        <r>
          <rPr>
            <sz val="8"/>
            <color indexed="8"/>
            <rFont val="Times New Roman"/>
            <family val="1"/>
          </rPr>
          <t xml:space="preserve">Arvodet som tas ut är det mindre av punkterna 2.3 eller 2.4.) </t>
        </r>
      </text>
    </comment>
  </commentList>
</comments>
</file>

<file path=xl/sharedStrings.xml><?xml version="1.0" encoding="utf-8"?>
<sst xmlns="http://schemas.openxmlformats.org/spreadsheetml/2006/main" count="82" uniqueCount="82">
  <si>
    <r>
      <rPr>
        <sz val="10"/>
        <rFont val="Arial"/>
        <family val="2"/>
      </rPr>
      <t>(Lagen om förmyndarverksamhet 44 §, Statsrådets förordning om storleken på intressebevakarens arvode 696/2012)</t>
    </r>
  </si>
  <si>
    <r>
      <rPr>
        <sz val="12"/>
        <rFont val="Arial"/>
        <family val="2"/>
      </rPr>
      <t>Huvudman:</t>
    </r>
  </si>
  <si>
    <r>
      <rPr>
        <sz val="10"/>
        <rFont val="Arial"/>
        <family val="2"/>
      </rPr>
      <t>Personbeteckning:</t>
    </r>
  </si>
  <si>
    <r>
      <rPr>
        <sz val="12"/>
        <rFont val="Arial"/>
        <family val="2"/>
      </rPr>
      <t>Intressebevakare:</t>
    </r>
  </si>
  <si>
    <r>
      <rPr>
        <sz val="12"/>
        <rFont val="Arial"/>
        <family val="2"/>
      </rPr>
      <t>Redovisningsperiod:</t>
    </r>
  </si>
  <si>
    <r>
      <rPr>
        <b/>
        <sz val="12"/>
        <rFont val="Arial"/>
        <family val="2"/>
      </rPr>
      <t>Kostnader och arvode för</t>
    </r>
  </si>
  <si>
    <r>
      <rPr>
        <b/>
        <sz val="12"/>
        <rFont val="Arial"/>
        <family val="2"/>
      </rPr>
      <t>månader</t>
    </r>
  </si>
  <si>
    <r>
      <rPr>
        <b/>
        <sz val="12"/>
        <rFont val="Arial"/>
        <family val="2"/>
      </rPr>
      <t>1. Huvudmannens inkomster och förmögenhet</t>
    </r>
  </si>
  <si>
    <r>
      <rPr>
        <sz val="10"/>
        <rFont val="Arial"/>
        <family val="2"/>
      </rPr>
      <t>1.1.</t>
    </r>
  </si>
  <si>
    <r>
      <rPr>
        <sz val="10"/>
        <rFont val="Arial"/>
        <family val="2"/>
      </rPr>
      <t xml:space="preserve">Huvudmannens inkomster under redovisningsperioden </t>
    </r>
  </si>
  <si>
    <r>
      <rPr>
        <i/>
        <sz val="10"/>
        <rFont val="Arial"/>
        <family val="2"/>
      </rPr>
      <t>Löne-, pensions- och andra förvärvsinkomster (netto)</t>
    </r>
  </si>
  <si>
    <r>
      <rPr>
        <i/>
        <sz val="10"/>
        <rFont val="Arial"/>
        <family val="2"/>
      </rPr>
      <t xml:space="preserve"> hyresinkomster</t>
    </r>
  </si>
  <si>
    <r>
      <rPr>
        <i/>
        <sz val="10"/>
        <rFont val="Arial"/>
        <family val="2"/>
      </rPr>
      <t xml:space="preserve"> - Utgifter för inkomstens förvärvande (ersättning)</t>
    </r>
  </si>
  <si>
    <r>
      <rPr>
        <i/>
        <sz val="10"/>
        <rFont val="Arial"/>
        <family val="2"/>
      </rPr>
      <t xml:space="preserve"> - Förskottsinnehållning (skatt)</t>
    </r>
  </si>
  <si>
    <r>
      <rPr>
        <i/>
        <sz val="10"/>
        <rFont val="Arial"/>
        <family val="2"/>
      </rPr>
      <t>Ränte- och dividendinkomster (netto)</t>
    </r>
  </si>
  <si>
    <r>
      <rPr>
        <i/>
        <sz val="10"/>
        <rFont val="Arial"/>
        <family val="2"/>
      </rPr>
      <t>Övriga kapitalinkomster (netto)</t>
    </r>
  </si>
  <si>
    <r>
      <rPr>
        <i/>
        <sz val="10"/>
        <rFont val="Arial"/>
        <family val="2"/>
      </rPr>
      <t>Sociala förmåner</t>
    </r>
  </si>
  <si>
    <r>
      <rPr>
        <b/>
        <i/>
        <sz val="10"/>
        <rFont val="Arial"/>
        <family val="2"/>
      </rPr>
      <t>Huvudmannens inkomster</t>
    </r>
  </si>
  <si>
    <r>
      <rPr>
        <sz val="10"/>
        <rFont val="Arial"/>
        <family val="2"/>
      </rPr>
      <t>Årsinkomster</t>
    </r>
  </si>
  <si>
    <r>
      <rPr>
        <sz val="10"/>
        <rFont val="Arial"/>
        <family val="2"/>
      </rPr>
      <t>1.2.</t>
    </r>
  </si>
  <si>
    <r>
      <rPr>
        <sz val="10"/>
        <rFont val="Arial"/>
        <family val="2"/>
      </rPr>
      <t xml:space="preserve">Huvudmannens förmögenhet </t>
    </r>
  </si>
  <si>
    <r>
      <rPr>
        <b/>
        <i/>
        <sz val="10"/>
        <rFont val="Arial"/>
        <family val="2"/>
      </rPr>
      <t>Huvudmannens förmögenhet</t>
    </r>
  </si>
  <si>
    <r>
      <rPr>
        <b/>
        <sz val="12"/>
        <rFont val="Arial"/>
        <family val="2"/>
      </rPr>
      <t>2. Arvodets beståndsdelar</t>
    </r>
  </si>
  <si>
    <r>
      <rPr>
        <sz val="10"/>
        <rFont val="Arial"/>
        <family val="2"/>
      </rPr>
      <t>Hela året</t>
    </r>
  </si>
  <si>
    <r>
      <rPr>
        <sz val="10"/>
        <rFont val="Arial"/>
        <family val="2"/>
      </rPr>
      <t>2.1.</t>
    </r>
  </si>
  <si>
    <r>
      <rPr>
        <sz val="10"/>
        <rFont val="Arial"/>
        <family val="2"/>
      </rPr>
      <t>Grundavgift (440 eller 280 euro)</t>
    </r>
  </si>
  <si>
    <r>
      <rPr>
        <sz val="10"/>
        <rFont val="Arial"/>
        <family val="2"/>
      </rPr>
      <t>2.2.</t>
    </r>
  </si>
  <si>
    <r>
      <rPr>
        <sz val="10"/>
        <rFont val="Arial"/>
        <family val="2"/>
      </rPr>
      <t>Tilläggsavgifter</t>
    </r>
  </si>
  <si>
    <r>
      <rPr>
        <sz val="10"/>
        <rFont val="Arial"/>
        <family val="2"/>
      </rPr>
      <t>St.</t>
    </r>
  </si>
  <si>
    <r>
      <rPr>
        <sz val="10"/>
        <rFont val="Arial"/>
        <family val="2"/>
      </rPr>
      <t>Eur</t>
    </r>
  </si>
  <si>
    <r>
      <rPr>
        <sz val="10"/>
        <rFont val="Arial"/>
        <family val="2"/>
      </rPr>
      <t>2.2.1 Avgift som tas ut när intressebevakning inleds 200 euro</t>
    </r>
  </si>
  <si>
    <r>
      <rPr>
        <sz val="10"/>
        <rFont val="Arial"/>
        <family val="2"/>
      </rPr>
      <t>Arvsskifte, avvittring eller åtskiljande,</t>
    </r>
  </si>
  <si>
    <r>
      <rPr>
        <sz val="10"/>
        <rFont val="Arial"/>
        <family val="2"/>
      </rPr>
      <t>St.</t>
    </r>
  </si>
  <si>
    <r>
      <rPr>
        <sz val="10"/>
        <rFont val="Arial"/>
        <family val="2"/>
      </rPr>
      <t>om huvudmannen får en andel på 20 000 euro eller mindre, avgift 200 euro</t>
    </r>
  </si>
  <si>
    <r>
      <rPr>
        <sz val="10"/>
        <rFont val="Arial"/>
        <family val="2"/>
      </rPr>
      <t>om huvudmannen får en andel på över 20 000 euro, avgift 300 euro</t>
    </r>
  </si>
  <si>
    <r>
      <rPr>
        <sz val="10"/>
        <rFont val="Arial"/>
        <family val="2"/>
      </rPr>
      <t>om huvudmannen får en andel på över 100 000 euro, avgift 600 euro</t>
    </r>
  </si>
  <si>
    <r>
      <rPr>
        <sz val="10"/>
        <rFont val="Arial"/>
        <family val="2"/>
      </rPr>
      <t>Hela året</t>
    </r>
  </si>
  <si>
    <r>
      <rPr>
        <sz val="10"/>
        <rFont val="Arial"/>
        <family val="2"/>
      </rPr>
      <t>2.2.3. Skötsel av egendom</t>
    </r>
  </si>
  <si>
    <r>
      <rPr>
        <sz val="10"/>
        <rFont val="Arial"/>
        <family val="2"/>
      </rPr>
      <t>2.3.</t>
    </r>
  </si>
  <si>
    <r>
      <rPr>
        <sz val="10"/>
        <rFont val="Arial"/>
        <family val="2"/>
      </rPr>
      <t>Grundavgift och tilläggsavgifter sammanlagt</t>
    </r>
  </si>
  <si>
    <r>
      <rPr>
        <sz val="10"/>
        <rFont val="Arial"/>
        <family val="2"/>
      </rPr>
      <t>Hela året</t>
    </r>
  </si>
  <si>
    <r>
      <rPr>
        <sz val="10"/>
        <rFont val="Arial"/>
        <family val="2"/>
      </rPr>
      <t>2.4.</t>
    </r>
  </si>
  <si>
    <r>
      <rPr>
        <sz val="10"/>
        <rFont val="Arial"/>
        <family val="2"/>
      </rPr>
      <t xml:space="preserve">Arvodet kan vara högst (beräknat med gränsen för arvodet) </t>
    </r>
  </si>
  <si>
    <r>
      <rPr>
        <b/>
        <sz val="12"/>
        <rFont val="Arial"/>
        <family val="2"/>
      </rPr>
      <t>3. Arvode som tas ut</t>
    </r>
  </si>
  <si>
    <r>
      <rPr>
        <b/>
        <sz val="12"/>
        <rFont val="Arial"/>
        <family val="2"/>
      </rPr>
      <t>4. Specialersättning</t>
    </r>
  </si>
  <si>
    <r>
      <rPr>
        <sz val="10"/>
        <rFont val="Arial"/>
        <family val="2"/>
      </rPr>
      <t>Separat bilaga</t>
    </r>
  </si>
  <si>
    <r>
      <rPr>
        <b/>
        <sz val="12"/>
        <rFont val="Arial"/>
        <family val="2"/>
      </rPr>
      <t>5. Kostnader</t>
    </r>
  </si>
  <si>
    <r>
      <rPr>
        <sz val="10"/>
        <rFont val="Arial"/>
        <family val="2"/>
      </rPr>
      <t>Specifikation och kvitton bifogas</t>
    </r>
  </si>
  <si>
    <r>
      <rPr>
        <b/>
        <sz val="12"/>
        <rFont val="Arial"/>
        <family val="2"/>
      </rPr>
      <t>Arvode och kostnader sammanlagt</t>
    </r>
  </si>
  <si>
    <r>
      <rPr>
        <sz val="10"/>
        <rFont val="Arial"/>
        <family val="2"/>
      </rPr>
      <t>Ort och datum</t>
    </r>
  </si>
  <si>
    <r>
      <rPr>
        <sz val="10"/>
        <rFont val="Arial"/>
        <family val="2"/>
      </rPr>
      <t>Underskrift</t>
    </r>
  </si>
  <si>
    <r>
      <rPr>
        <b/>
        <sz val="10"/>
        <rFont val="Arial"/>
        <family val="2"/>
      </rPr>
      <t>Kommentarer</t>
    </r>
  </si>
  <si>
    <r>
      <rPr>
        <sz val="10"/>
        <rFont val="Arial"/>
        <family val="2"/>
      </rPr>
      <t>Punkt 1.1.</t>
    </r>
  </si>
  <si>
    <r>
      <rPr>
        <sz val="10"/>
        <rFont val="Arial"/>
        <family val="2"/>
      </rPr>
      <t>Lagen om förmyndarverksamhet 44 § 3 mom.: Som inkomst för huvudmannen betraktas alla inkomster i penningform såsom löne-, pensions- och andra förvärvsinkomster, ränte-, hyres-, dividend- och andra kapitalinkomster samt sociala förmåner. Från inkomsterna dras skatt enligt förskottsinnehållning eller förskottsbetalning och lagbestämda avgifter för arbetstagaren. Till sociala förmåner hör till exempel bostadsbidrag, vårdbidrag och utkomststöd.</t>
    </r>
  </si>
  <si>
    <r>
      <rPr>
        <sz val="10"/>
        <rFont val="Arial"/>
        <family val="2"/>
      </rPr>
      <t>Övriga kapitalinkomster (netto)</t>
    </r>
  </si>
  <si>
    <r>
      <rPr>
        <sz val="10"/>
        <rFont val="Arial"/>
        <family val="2"/>
      </rPr>
      <t>Separat beräkning och utredningar bifogas till räkningen</t>
    </r>
  </si>
  <si>
    <r>
      <rPr>
        <sz val="10"/>
        <rFont val="Arial"/>
        <family val="2"/>
      </rPr>
      <t>Sociala förmåner</t>
    </r>
  </si>
  <si>
    <r>
      <rPr>
        <sz val="10"/>
        <rFont val="Arial"/>
        <family val="2"/>
      </rPr>
      <t>Till exempel bostadsbidrag, vårdbidrag och utkomststöd</t>
    </r>
  </si>
  <si>
    <r>
      <rPr>
        <sz val="10"/>
        <rFont val="Arial"/>
        <family val="2"/>
      </rPr>
      <t>Punkt 1.2.</t>
    </r>
  </si>
  <si>
    <r>
      <rPr>
        <sz val="10"/>
        <rFont val="Arial"/>
        <family val="2"/>
      </rPr>
      <t>Lagen om förmyndarverksamhet 44 § 4 mom. Det verkliga värdet på huvudmannens förmögenhet minskat med huvudmannens skulder. När förmögenheten bestäms beaktas inte en bostad som personligen används av huvudmannen och skulder som hänför sig till den.</t>
    </r>
  </si>
  <si>
    <r>
      <rPr>
        <sz val="10"/>
        <rFont val="Arial"/>
        <family val="2"/>
      </rPr>
      <t>Punkt 2.1.</t>
    </r>
  </si>
  <si>
    <r>
      <rPr>
        <sz val="10"/>
        <rFont val="Arial"/>
        <family val="2"/>
      </rPr>
      <t>Punkt 2.2.3.</t>
    </r>
  </si>
  <si>
    <r>
      <rPr>
        <sz val="10"/>
        <rFont val="Arial"/>
        <family val="2"/>
      </rPr>
      <t>Punkt 2.4.</t>
    </r>
  </si>
  <si>
    <r>
      <rPr>
        <sz val="10"/>
        <rFont val="Arial"/>
        <family val="2"/>
      </rPr>
      <t>Punkt 3.</t>
    </r>
  </si>
  <si>
    <t>månader</t>
  </si>
  <si>
    <t>Arvodet som tas ut är det mindre av punkterna 2.3 eller 2.4.</t>
  </si>
  <si>
    <t>Egendom (förutom bostadens värde)</t>
  </si>
  <si>
    <t>Skulder (förutom bostadsskuld)</t>
  </si>
  <si>
    <t>Beaktande av inkomst från försäljning av skog i intressebevakarens arvode.</t>
  </si>
  <si>
    <t xml:space="preserve">Medel från försäljning av årlig avkastning på skog kan beaktas som inkomster. </t>
  </si>
  <si>
    <t xml:space="preserve">Anvisning: År för vilka avkastningen beaktas x den årliga avkastningen i kubikmeter x det genomsnittliga kubikmeterpriset - kostnader för skogsförnyelse = den årliga avkastningen som ska beaktas i arvodet i euro. </t>
  </si>
  <si>
    <t>- den årliga avkastningen i kubikmeter = framgår av skogsplanen eller skogsexperten</t>
  </si>
  <si>
    <t>- genomsnittligt kubikpris = räkna ihop inkomsterna från skogsförsäljningen för räkenskapsperioden och dela talet med antalet sålda kubikmeter</t>
  </si>
  <si>
    <t xml:space="preserve">- kostnader för skogsförnyelse = räkna ut de skogsvårdskostnader som betalats under räkenskapsperioden </t>
  </si>
  <si>
    <t>- årlig avkastning som ska beaktas i arvodet = det tal som erhållits som svar kan användas som inkomst från skogsförsäljningen i arvodeskalkylen</t>
  </si>
  <si>
    <t>- år för vilka avkastningen beaktas = inledandet av intressebevakning eller senaste försäjning (den senaste händelsen)</t>
  </si>
  <si>
    <t>Betydande överlåtelsevinstskatter och mervärdesskatter som förfaller till betalning under året efter skogsförsäljningen bokförs redan på förhand som skulder. Förmögenheten påverkas också av de betydande inkomster från skogsförsäljning som förfaller följande år och som redan på förhand kan läggas till förmögenhetens värde. Beakta att värdet på förmögenheten minskar om virket har sålts över den årliga avkastningen. </t>
  </si>
  <si>
    <t>2.2.2 Åtgärder som kräver tillstånd från Myndigheten för digitalisering och befolkningsdata eller motsvarande åtgärder 200 euro</t>
  </si>
  <si>
    <t>Arvodes- och kostnadsräkning för intressebevakare 2023</t>
  </si>
  <si>
    <t>Arvodesförordningen 2 §: Grundavgiften är 440 euro. Grundavgiften är dock 280 euro om huvudmannens årsinkomst är 14 000 euro eller mindre och värdet av hans eller hennes förmögenhet understiger 19 983,96 euro.</t>
  </si>
  <si>
    <t>Arvodesförordningen 4 § 3 mom. Den tilläggsavgift som tas ut för egendomsförvaltning är två procent av värdet på den förmögenhet som förvaltas, minskat med skulder och 19 983,96 €. När förmögenheten bestäms beaktas inte en bostad som personligen används av huvudmannen och skulder som hänför sig till den.</t>
  </si>
  <si>
    <t xml:space="preserve">Arvodesförordningen 5 §: Det sammanlagda beloppet av grundavgiften och tilläggsavgiften får vara högst 18 procent av den kalkylerade årsinkomsten. 
Den kalkylerade årsinkomsten är det sammanlagda beloppet av summan i punkt 2.2.3 och årsinkomsten i punkt 1.1, minskat med                                                                6 661,32 euro.
Enligt 44 § i lagen om förmyndarverksamhet får inget arvode uppbäras om årsinkomsterna understiger 6 661,32 euro och förmögenheten är 19983,96 euro eller mindre.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</si>
</sst>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m\.yyyy;@"/>
  </numFmts>
  <fonts count="13" x14ac:knownFonts="1">
    <font>
      <sz val="10"/>
      <name val="Arial"/>
      <family val="2"/>
    </font>
    <font>
      <b/>
      <sz val="12"/>
      <name val="Arial"/>
      <family val="2"/>
    </font>
    <font>
      <b/>
      <sz val="10"/>
      <name val="Arial"/>
      <family val="2"/>
    </font>
    <font>
      <sz val="8"/>
      <name val="Arial"/>
      <family val="2"/>
    </font>
    <font>
      <sz val="12"/>
      <name val="Arial"/>
      <family val="2"/>
    </font>
    <font>
      <sz val="8"/>
      <color indexed="81"/>
      <name val="Tahoma"/>
      <family val="2"/>
    </font>
    <font>
      <b/>
      <sz val="8"/>
      <color indexed="81"/>
      <name val="Tahoma"/>
      <family val="2"/>
    </font>
    <font>
      <i/>
      <sz val="8"/>
      <name val="Arial"/>
      <family val="2"/>
    </font>
    <font>
      <i/>
      <sz val="10"/>
      <name val="Arial"/>
      <family val="2"/>
    </font>
    <font>
      <b/>
      <i/>
      <sz val="10"/>
      <name val="Arial"/>
      <family val="2"/>
    </font>
    <font>
      <sz val="10"/>
      <name val="Arial"/>
      <family val="2"/>
    </font>
    <font>
      <b/>
      <sz val="8"/>
      <color indexed="8"/>
      <name val="Times New Roman"/>
      <family val="1"/>
    </font>
    <font>
      <sz val="8"/>
      <color indexed="8"/>
      <name val="Times New Roman"/>
      <family val="1"/>
    </font>
  </fonts>
  <fills count="4">
    <fill>
      <patternFill patternType="none"/>
    </fill>
    <fill>
      <patternFill patternType="gray125"/>
    </fill>
    <fill>
      <patternFill patternType="solid">
        <fgColor indexed="43"/>
        <bgColor indexed="64"/>
      </patternFill>
    </fill>
    <fill>
      <patternFill patternType="solid">
        <fgColor indexed="13"/>
        <bgColor indexed="64"/>
      </patternFill>
    </fill>
  </fills>
  <borders count="17">
    <border>
      <left/>
      <right/>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s>
  <cellStyleXfs count="1">
    <xf numFmtId="0" fontId="0" fillId="0" borderId="0"/>
  </cellStyleXfs>
  <cellXfs count="76">
    <xf numFmtId="0" fontId="0" fillId="0" borderId="0" xfId="0"/>
    <xf numFmtId="0" fontId="1" fillId="0" borderId="0" xfId="0" applyFont="1"/>
    <xf numFmtId="164" fontId="0" fillId="0" borderId="0" xfId="0" applyNumberFormat="1" applyProtection="1">
      <protection locked="0"/>
    </xf>
    <xf numFmtId="164" fontId="0" fillId="0" borderId="0" xfId="0" applyNumberFormat="1"/>
    <xf numFmtId="0" fontId="1" fillId="0" borderId="1" xfId="0" applyFont="1" applyBorder="1"/>
    <xf numFmtId="0" fontId="0" fillId="0" borderId="2" xfId="0" applyBorder="1"/>
    <xf numFmtId="0" fontId="0" fillId="0" borderId="3" xfId="0" applyBorder="1"/>
    <xf numFmtId="0" fontId="0" fillId="0" borderId="0" xfId="0" applyBorder="1"/>
    <xf numFmtId="4" fontId="0" fillId="0" borderId="0" xfId="0" applyNumberFormat="1" applyBorder="1"/>
    <xf numFmtId="0" fontId="0" fillId="0" borderId="4" xfId="0" applyBorder="1"/>
    <xf numFmtId="0" fontId="0" fillId="0" borderId="5" xfId="0" applyBorder="1"/>
    <xf numFmtId="0" fontId="0" fillId="0" borderId="0" xfId="0" applyFont="1" applyBorder="1" applyAlignment="1"/>
    <xf numFmtId="0" fontId="0" fillId="0" borderId="0" xfId="0" applyBorder="1" applyAlignment="1">
      <alignment wrapText="1"/>
    </xf>
    <xf numFmtId="0" fontId="0" fillId="0" borderId="6" xfId="0" applyBorder="1" applyAlignment="1" applyProtection="1">
      <alignment horizontal="center" wrapText="1"/>
      <protection locked="0"/>
    </xf>
    <xf numFmtId="0" fontId="0" fillId="0" borderId="0" xfId="0" applyFont="1" applyBorder="1" applyAlignment="1">
      <alignment horizontal="left" wrapText="1"/>
    </xf>
    <xf numFmtId="0" fontId="0" fillId="0" borderId="0" xfId="0" applyFont="1" applyBorder="1"/>
    <xf numFmtId="4" fontId="0" fillId="0" borderId="0" xfId="0" applyNumberFormat="1"/>
    <xf numFmtId="0" fontId="1" fillId="0" borderId="3" xfId="0" applyFont="1" applyBorder="1"/>
    <xf numFmtId="0" fontId="2" fillId="0" borderId="0" xfId="0" applyFont="1" applyBorder="1"/>
    <xf numFmtId="0" fontId="4" fillId="0" borderId="0" xfId="0" applyFont="1"/>
    <xf numFmtId="0" fontId="0" fillId="0" borderId="0" xfId="0" applyBorder="1" applyAlignment="1">
      <alignment horizontal="right"/>
    </xf>
    <xf numFmtId="164" fontId="2" fillId="0" borderId="0" xfId="0" applyNumberFormat="1" applyFont="1"/>
    <xf numFmtId="0" fontId="7" fillId="0" borderId="0" xfId="0" applyNumberFormat="1" applyFont="1" applyBorder="1" applyAlignment="1">
      <alignment wrapText="1"/>
    </xf>
    <xf numFmtId="0" fontId="8" fillId="0" borderId="0" xfId="0" applyFont="1" applyAlignment="1">
      <alignment wrapText="1"/>
    </xf>
    <xf numFmtId="0" fontId="8" fillId="0" borderId="0" xfId="0" applyFont="1" applyAlignment="1"/>
    <xf numFmtId="0" fontId="9" fillId="0" borderId="0" xfId="0" applyFont="1" applyAlignment="1"/>
    <xf numFmtId="0" fontId="9" fillId="0" borderId="0" xfId="0" applyFont="1" applyAlignment="1">
      <alignment wrapText="1"/>
    </xf>
    <xf numFmtId="0" fontId="10" fillId="0" borderId="0" xfId="0" applyFont="1"/>
    <xf numFmtId="0" fontId="10" fillId="0" borderId="7" xfId="0" applyFont="1" applyBorder="1"/>
    <xf numFmtId="0" fontId="10" fillId="0" borderId="8" xfId="0" applyFont="1" applyBorder="1"/>
    <xf numFmtId="0" fontId="10" fillId="0" borderId="9" xfId="0" applyFont="1" applyBorder="1"/>
    <xf numFmtId="0" fontId="0" fillId="0" borderId="10" xfId="0" applyBorder="1"/>
    <xf numFmtId="0" fontId="0" fillId="0" borderId="0" xfId="0" applyFont="1" applyBorder="1" applyAlignment="1">
      <alignment horizontal="left"/>
    </xf>
    <xf numFmtId="0" fontId="1" fillId="0" borderId="11" xfId="0" applyFont="1" applyBorder="1"/>
    <xf numFmtId="0" fontId="0" fillId="0" borderId="12" xfId="0" applyBorder="1"/>
    <xf numFmtId="0" fontId="10" fillId="0" borderId="13" xfId="0" applyFont="1" applyBorder="1"/>
    <xf numFmtId="0" fontId="0" fillId="0" borderId="0" xfId="0" applyBorder="1" applyProtection="1"/>
    <xf numFmtId="0" fontId="0" fillId="0" borderId="0" xfId="0" applyProtection="1"/>
    <xf numFmtId="0" fontId="0" fillId="0" borderId="0" xfId="0" applyAlignment="1" applyProtection="1">
      <alignment vertical="top"/>
    </xf>
    <xf numFmtId="0" fontId="1" fillId="0" borderId="0" xfId="0" applyFont="1" applyBorder="1"/>
    <xf numFmtId="4" fontId="8" fillId="2" borderId="14" xfId="0" applyNumberFormat="1" applyFont="1" applyFill="1" applyBorder="1" applyAlignment="1" applyProtection="1">
      <protection locked="0"/>
    </xf>
    <xf numFmtId="4" fontId="8" fillId="2" borderId="12" xfId="0" applyNumberFormat="1" applyFont="1" applyFill="1" applyBorder="1" applyAlignment="1" applyProtection="1">
      <protection locked="0"/>
    </xf>
    <xf numFmtId="4" fontId="2" fillId="0" borderId="0" xfId="0" applyNumberFormat="1" applyFont="1" applyFill="1" applyProtection="1"/>
    <xf numFmtId="4" fontId="8" fillId="2" borderId="14" xfId="0" applyNumberFormat="1" applyFont="1" applyFill="1" applyBorder="1" applyAlignment="1" applyProtection="1">
      <alignment wrapText="1"/>
      <protection locked="0"/>
    </xf>
    <xf numFmtId="4" fontId="8" fillId="2" borderId="12" xfId="0" applyNumberFormat="1" applyFont="1" applyFill="1" applyBorder="1" applyAlignment="1" applyProtection="1">
      <alignment wrapText="1"/>
      <protection locked="0"/>
    </xf>
    <xf numFmtId="0" fontId="1" fillId="0" borderId="15" xfId="0" applyFont="1" applyBorder="1" applyProtection="1">
      <protection locked="0"/>
    </xf>
    <xf numFmtId="164" fontId="1" fillId="0" borderId="0" xfId="0" applyNumberFormat="1" applyFont="1"/>
    <xf numFmtId="4" fontId="0" fillId="0" borderId="15" xfId="0" applyNumberFormat="1" applyBorder="1" applyAlignment="1"/>
    <xf numFmtId="0" fontId="1" fillId="0" borderId="2" xfId="0" applyFont="1" applyBorder="1"/>
    <xf numFmtId="0" fontId="1" fillId="0" borderId="12" xfId="0" applyFont="1" applyBorder="1"/>
    <xf numFmtId="0" fontId="0" fillId="0" borderId="0" xfId="0" applyAlignment="1"/>
    <xf numFmtId="0" fontId="0" fillId="0" borderId="0" xfId="0" applyNumberFormat="1" applyAlignment="1" applyProtection="1"/>
    <xf numFmtId="0" fontId="0" fillId="0" borderId="0" xfId="0" applyAlignment="1" applyProtection="1"/>
    <xf numFmtId="0" fontId="2" fillId="0" borderId="0" xfId="0" applyFont="1"/>
    <xf numFmtId="0" fontId="0" fillId="0" borderId="0" xfId="0" applyBorder="1" applyAlignment="1" applyProtection="1">
      <alignment horizontal="center" wrapText="1"/>
      <protection locked="0"/>
    </xf>
    <xf numFmtId="0" fontId="0" fillId="0" borderId="0" xfId="0" applyBorder="1" applyAlignment="1">
      <alignment horizontal="left"/>
    </xf>
    <xf numFmtId="4" fontId="0" fillId="0" borderId="0" xfId="0" applyNumberFormat="1" applyBorder="1" applyAlignment="1"/>
    <xf numFmtId="0" fontId="0" fillId="0" borderId="14" xfId="0" applyBorder="1" applyProtection="1">
      <protection locked="0"/>
    </xf>
    <xf numFmtId="165" fontId="0" fillId="0" borderId="0" xfId="0" applyNumberFormat="1"/>
    <xf numFmtId="49" fontId="0" fillId="0" borderId="0" xfId="0" applyNumberFormat="1" applyAlignment="1" applyProtection="1">
      <alignment vertical="top"/>
    </xf>
    <xf numFmtId="49" fontId="0" fillId="0" borderId="0" xfId="0" applyNumberFormat="1"/>
    <xf numFmtId="49" fontId="10" fillId="0" borderId="0" xfId="0" applyNumberFormat="1" applyFont="1"/>
    <xf numFmtId="0" fontId="0" fillId="0" borderId="0" xfId="0" applyNumberFormat="1" applyAlignment="1" applyProtection="1">
      <alignment wrapText="1"/>
    </xf>
    <xf numFmtId="0" fontId="0" fillId="0" borderId="0" xfId="0" applyAlignment="1">
      <alignment wrapText="1"/>
    </xf>
    <xf numFmtId="4" fontId="0" fillId="0" borderId="0" xfId="0" applyNumberFormat="1" applyBorder="1" applyAlignment="1"/>
    <xf numFmtId="0" fontId="0" fillId="0" borderId="0" xfId="0" applyAlignment="1"/>
    <xf numFmtId="4" fontId="1" fillId="0" borderId="12" xfId="0" applyNumberFormat="1" applyFont="1" applyBorder="1" applyAlignment="1"/>
    <xf numFmtId="0" fontId="0" fillId="0" borderId="10" xfId="0" applyBorder="1" applyAlignment="1" applyProtection="1">
      <protection locked="0"/>
    </xf>
    <xf numFmtId="4" fontId="4" fillId="3" borderId="0" xfId="0" applyNumberFormat="1" applyFont="1" applyFill="1" applyBorder="1" applyAlignment="1" applyProtection="1">
      <protection locked="0"/>
    </xf>
    <xf numFmtId="0" fontId="0" fillId="0" borderId="14" xfId="0" applyBorder="1" applyAlignment="1" applyProtection="1">
      <protection locked="0"/>
    </xf>
    <xf numFmtId="0" fontId="7" fillId="0" borderId="0" xfId="0" applyNumberFormat="1" applyFont="1" applyBorder="1" applyAlignment="1">
      <alignment wrapText="1"/>
    </xf>
    <xf numFmtId="0" fontId="8" fillId="0" borderId="0" xfId="0" applyFont="1" applyAlignment="1">
      <alignment wrapText="1"/>
    </xf>
    <xf numFmtId="4" fontId="1" fillId="0" borderId="0" xfId="0" applyNumberFormat="1" applyFont="1" applyBorder="1" applyAlignment="1"/>
    <xf numFmtId="4" fontId="0" fillId="0" borderId="16" xfId="0" applyNumberFormat="1" applyFill="1" applyBorder="1" applyAlignment="1" applyProtection="1"/>
    <xf numFmtId="0" fontId="0" fillId="0" borderId="0" xfId="0" applyFont="1" applyBorder="1" applyAlignment="1">
      <alignment wrapText="1"/>
    </xf>
    <xf numFmtId="0" fontId="0" fillId="0" borderId="0" xfId="0" applyAlignment="1" applyProtection="1">
      <alignment wrapText="1"/>
    </xf>
  </cellXfs>
  <cellStyles count="1">
    <cellStyle name="Normaali"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6"/>
  <sheetViews>
    <sheetView showGridLines="0" showZeros="0" tabSelected="1" zoomScaleNormal="100" workbookViewId="0">
      <selection activeCell="H19" sqref="H19:J19"/>
    </sheetView>
  </sheetViews>
  <sheetFormatPr defaultRowHeight="13.2" x14ac:dyDescent="0.25"/>
  <cols>
    <col min="1" max="1" width="11.21875" customWidth="1"/>
    <col min="2" max="2" width="9.21875" customWidth="1"/>
    <col min="3" max="3" width="13" customWidth="1"/>
    <col min="4" max="4" width="9.77734375" customWidth="1"/>
    <col min="5" max="5" width="36.5546875" customWidth="1"/>
    <col min="6" max="6" width="13.77734375" customWidth="1"/>
    <col min="7" max="7" width="16.21875" customWidth="1"/>
    <col min="8" max="8" width="5.77734375" customWidth="1"/>
    <col min="9" max="9" width="2.5546875" customWidth="1"/>
    <col min="10" max="10" width="4.44140625" customWidth="1"/>
    <col min="11" max="11" width="7.44140625" style="27" customWidth="1"/>
    <col min="14" max="14" width="10.77734375" customWidth="1"/>
  </cols>
  <sheetData>
    <row r="1" spans="1:14" ht="15.6" x14ac:dyDescent="0.3">
      <c r="A1" s="1" t="s">
        <v>78</v>
      </c>
      <c r="B1" s="1"/>
      <c r="G1" s="58">
        <v>44925</v>
      </c>
      <c r="H1" s="2"/>
      <c r="I1" s="2"/>
      <c r="J1" s="2"/>
    </row>
    <row r="2" spans="1:14" x14ac:dyDescent="0.25">
      <c r="A2" t="s">
        <v>0</v>
      </c>
      <c r="B2" s="27"/>
      <c r="H2" s="2"/>
      <c r="I2" s="2"/>
      <c r="J2" s="2"/>
    </row>
    <row r="3" spans="1:14" ht="15" x14ac:dyDescent="0.25">
      <c r="A3" s="19"/>
      <c r="B3" s="19"/>
      <c r="H3" s="2"/>
      <c r="I3" s="2"/>
      <c r="J3" s="2"/>
    </row>
    <row r="4" spans="1:14" ht="15" x14ac:dyDescent="0.25">
      <c r="A4" s="19" t="s">
        <v>1</v>
      </c>
      <c r="B4" s="19"/>
      <c r="D4" s="69"/>
      <c r="E4" s="69"/>
      <c r="F4" s="69"/>
      <c r="G4" s="57" t="s">
        <v>2</v>
      </c>
      <c r="H4" s="2"/>
      <c r="I4" s="2"/>
      <c r="J4" s="2"/>
    </row>
    <row r="5" spans="1:14" ht="15" x14ac:dyDescent="0.25">
      <c r="A5" s="19" t="s">
        <v>3</v>
      </c>
      <c r="B5" s="19"/>
      <c r="D5" s="69"/>
      <c r="E5" s="69"/>
      <c r="F5" s="69"/>
      <c r="G5" s="7"/>
      <c r="H5" s="2"/>
      <c r="I5" s="2"/>
      <c r="J5" s="2"/>
    </row>
    <row r="6" spans="1:14" ht="15" x14ac:dyDescent="0.25">
      <c r="A6" s="19" t="s">
        <v>4</v>
      </c>
      <c r="B6" s="19"/>
      <c r="D6" s="69"/>
      <c r="E6" s="69"/>
      <c r="F6" s="69"/>
      <c r="G6" s="7"/>
      <c r="H6" s="2"/>
      <c r="I6" s="2"/>
      <c r="J6" s="2"/>
    </row>
    <row r="7" spans="1:14" ht="15.6" x14ac:dyDescent="0.3">
      <c r="A7" s="1"/>
      <c r="B7" s="1"/>
      <c r="G7" s="3"/>
    </row>
    <row r="8" spans="1:14" ht="15.6" x14ac:dyDescent="0.3">
      <c r="A8" s="1" t="s">
        <v>5</v>
      </c>
      <c r="B8" s="1"/>
      <c r="D8" s="45">
        <v>5</v>
      </c>
      <c r="E8" s="46" t="s">
        <v>6</v>
      </c>
      <c r="F8" s="18"/>
      <c r="G8" s="21"/>
    </row>
    <row r="9" spans="1:14" ht="15.6" x14ac:dyDescent="0.3">
      <c r="A9" s="4" t="s">
        <v>7</v>
      </c>
      <c r="B9" s="48"/>
      <c r="C9" s="5"/>
      <c r="D9" s="7"/>
      <c r="E9" s="31"/>
      <c r="F9" s="31"/>
      <c r="G9" s="5"/>
      <c r="H9" s="5"/>
      <c r="I9" s="5"/>
      <c r="J9" s="5"/>
      <c r="K9" s="28"/>
    </row>
    <row r="10" spans="1:14" x14ac:dyDescent="0.25">
      <c r="A10" s="6"/>
      <c r="B10" s="7"/>
      <c r="C10" s="7"/>
      <c r="D10" s="7"/>
      <c r="E10" s="7"/>
      <c r="F10" s="7"/>
      <c r="K10" s="29"/>
      <c r="L10" s="7"/>
      <c r="M10" s="8"/>
      <c r="N10" s="8"/>
    </row>
    <row r="11" spans="1:14" x14ac:dyDescent="0.25">
      <c r="A11" s="6"/>
      <c r="B11" s="20" t="s">
        <v>8</v>
      </c>
      <c r="C11" s="7" t="s">
        <v>9</v>
      </c>
      <c r="D11" s="7"/>
      <c r="E11" s="7"/>
      <c r="F11" s="7"/>
      <c r="K11" s="29"/>
      <c r="L11" s="7"/>
      <c r="M11" s="7"/>
      <c r="N11" s="7"/>
    </row>
    <row r="12" spans="1:14" ht="13.05" customHeight="1" x14ac:dyDescent="0.25">
      <c r="A12" s="6"/>
      <c r="B12" s="7"/>
      <c r="C12" s="22"/>
      <c r="D12" s="24" t="s">
        <v>10</v>
      </c>
      <c r="E12" s="24"/>
      <c r="F12" s="40">
        <v>4500</v>
      </c>
      <c r="G12" s="23"/>
      <c r="H12" s="7"/>
      <c r="I12" s="7"/>
      <c r="J12" s="7"/>
      <c r="K12" s="29"/>
    </row>
    <row r="13" spans="1:14" ht="13.05" customHeight="1" x14ac:dyDescent="0.25">
      <c r="A13" s="6"/>
      <c r="B13" s="7"/>
      <c r="C13" s="22"/>
      <c r="D13" s="24" t="s">
        <v>11</v>
      </c>
      <c r="E13" s="24"/>
      <c r="F13" s="41"/>
      <c r="G13" s="23"/>
      <c r="H13" s="7"/>
      <c r="I13" s="7"/>
      <c r="J13" s="7"/>
      <c r="K13" s="29"/>
    </row>
    <row r="14" spans="1:14" ht="13.05" customHeight="1" x14ac:dyDescent="0.25">
      <c r="A14" s="6"/>
      <c r="B14" s="7"/>
      <c r="C14" s="22"/>
      <c r="D14" s="24" t="s">
        <v>12</v>
      </c>
      <c r="E14" s="24"/>
      <c r="F14" s="41"/>
      <c r="G14" s="23"/>
      <c r="H14" s="7"/>
      <c r="I14" s="7"/>
      <c r="J14" s="7"/>
      <c r="K14" s="29"/>
    </row>
    <row r="15" spans="1:14" ht="13.05" customHeight="1" x14ac:dyDescent="0.25">
      <c r="A15" s="6"/>
      <c r="B15" s="7"/>
      <c r="C15" s="22"/>
      <c r="D15" s="24" t="s">
        <v>13</v>
      </c>
      <c r="E15" s="24"/>
      <c r="F15" s="41"/>
      <c r="G15" s="23"/>
      <c r="H15" s="7"/>
      <c r="I15" s="7"/>
      <c r="J15" s="7"/>
      <c r="K15" s="29"/>
    </row>
    <row r="16" spans="1:14" ht="13.05" customHeight="1" x14ac:dyDescent="0.25">
      <c r="A16" s="6"/>
      <c r="B16" s="7"/>
      <c r="C16" s="22"/>
      <c r="D16" s="24" t="s">
        <v>14</v>
      </c>
      <c r="E16" s="24"/>
      <c r="F16" s="41"/>
      <c r="G16" s="23"/>
      <c r="H16" s="7"/>
      <c r="I16" s="7"/>
      <c r="J16" s="7"/>
      <c r="K16" s="29"/>
    </row>
    <row r="17" spans="1:11" ht="13.05" customHeight="1" x14ac:dyDescent="0.25">
      <c r="A17" s="6"/>
      <c r="B17" s="7"/>
      <c r="C17" s="22"/>
      <c r="D17" s="24" t="s">
        <v>15</v>
      </c>
      <c r="E17" s="24"/>
      <c r="F17" s="41"/>
      <c r="G17" s="23"/>
      <c r="H17" s="7"/>
      <c r="I17" s="7"/>
      <c r="J17" s="7"/>
      <c r="K17" s="29"/>
    </row>
    <row r="18" spans="1:11" ht="13.05" customHeight="1" thickBot="1" x14ac:dyDescent="0.3">
      <c r="A18" s="6"/>
      <c r="B18" s="7"/>
      <c r="C18" s="22"/>
      <c r="D18" s="24" t="s">
        <v>16</v>
      </c>
      <c r="E18" s="24"/>
      <c r="F18" s="41"/>
      <c r="G18" s="23"/>
      <c r="H18" s="7"/>
      <c r="I18" s="7"/>
      <c r="J18" s="7"/>
      <c r="K18" s="29"/>
    </row>
    <row r="19" spans="1:11" ht="13.05" customHeight="1" thickBot="1" x14ac:dyDescent="0.3">
      <c r="A19" s="6"/>
      <c r="B19" s="7"/>
      <c r="C19" s="22"/>
      <c r="D19" s="25" t="s">
        <v>17</v>
      </c>
      <c r="E19" s="25"/>
      <c r="F19" s="42">
        <f>+F12+F13-F14-F15+F16+F17+F18</f>
        <v>4500</v>
      </c>
      <c r="G19" s="20" t="str">
        <f>+D8&amp;"mån. inkomster"</f>
        <v>5mån. inkomster</v>
      </c>
      <c r="H19" s="73">
        <f>+F19</f>
        <v>4500</v>
      </c>
      <c r="I19" s="73"/>
      <c r="J19" s="73"/>
      <c r="K19" s="29"/>
    </row>
    <row r="20" spans="1:11" ht="13.05" customHeight="1" thickBot="1" x14ac:dyDescent="0.3">
      <c r="A20" s="6"/>
      <c r="B20" s="7"/>
      <c r="C20" s="22"/>
      <c r="D20" s="23"/>
      <c r="E20" s="23"/>
      <c r="F20" s="23"/>
      <c r="G20" s="20" t="s">
        <v>18</v>
      </c>
      <c r="H20" s="73">
        <f>+H19/D8*12</f>
        <v>10800</v>
      </c>
      <c r="I20" s="73"/>
      <c r="J20" s="73"/>
      <c r="K20" s="29"/>
    </row>
    <row r="21" spans="1:11" ht="10.5" customHeight="1" x14ac:dyDescent="0.25">
      <c r="A21" s="6"/>
      <c r="B21" s="7"/>
      <c r="C21" s="22"/>
      <c r="D21" s="23"/>
      <c r="E21" s="23"/>
      <c r="F21" s="23"/>
      <c r="G21" s="23"/>
      <c r="H21" s="7"/>
      <c r="I21" s="7"/>
      <c r="J21" s="7"/>
      <c r="K21" s="29"/>
    </row>
    <row r="22" spans="1:11" x14ac:dyDescent="0.25">
      <c r="A22" s="6"/>
      <c r="B22" s="7"/>
      <c r="C22" s="7"/>
      <c r="D22" s="7"/>
      <c r="E22" s="7"/>
      <c r="F22" s="7"/>
      <c r="G22" s="7"/>
      <c r="H22" s="7"/>
      <c r="I22" s="7"/>
      <c r="J22" s="7"/>
      <c r="K22" s="29"/>
    </row>
    <row r="23" spans="1:11" x14ac:dyDescent="0.25">
      <c r="A23" s="6"/>
      <c r="B23" s="20" t="s">
        <v>19</v>
      </c>
      <c r="C23" s="7" t="s">
        <v>20</v>
      </c>
      <c r="D23" s="7"/>
      <c r="E23" s="7"/>
      <c r="F23" s="7"/>
      <c r="G23" s="7"/>
      <c r="K23" s="29"/>
    </row>
    <row r="24" spans="1:11" ht="13.05" customHeight="1" x14ac:dyDescent="0.25">
      <c r="A24" s="6"/>
      <c r="B24" s="7"/>
      <c r="C24" s="70"/>
      <c r="D24" s="71"/>
      <c r="E24" s="71"/>
      <c r="F24" s="71"/>
      <c r="G24" s="71"/>
      <c r="H24" s="7"/>
      <c r="I24" s="7"/>
      <c r="J24" s="7"/>
      <c r="K24" s="29"/>
    </row>
    <row r="25" spans="1:11" ht="13.05" customHeight="1" x14ac:dyDescent="0.25">
      <c r="A25" s="6"/>
      <c r="B25" s="7"/>
      <c r="C25" s="22"/>
      <c r="D25" s="24" t="s">
        <v>66</v>
      </c>
      <c r="E25" s="23"/>
      <c r="F25" s="43">
        <v>250000</v>
      </c>
      <c r="G25" s="23"/>
      <c r="H25" s="7"/>
      <c r="I25" s="7"/>
      <c r="J25" s="7"/>
      <c r="K25" s="29"/>
    </row>
    <row r="26" spans="1:11" ht="13.05" customHeight="1" thickBot="1" x14ac:dyDescent="0.3">
      <c r="A26" s="6"/>
      <c r="B26" s="7"/>
      <c r="C26" s="22"/>
      <c r="D26" s="24" t="s">
        <v>67</v>
      </c>
      <c r="E26" s="23"/>
      <c r="F26" s="44"/>
      <c r="G26" s="23"/>
      <c r="H26" s="7"/>
      <c r="I26" s="7"/>
      <c r="J26" s="7"/>
      <c r="K26" s="29"/>
    </row>
    <row r="27" spans="1:11" ht="13.05" customHeight="1" thickBot="1" x14ac:dyDescent="0.3">
      <c r="A27" s="6"/>
      <c r="B27" s="7"/>
      <c r="C27" s="22"/>
      <c r="D27" s="25" t="s">
        <v>21</v>
      </c>
      <c r="E27" s="26"/>
      <c r="F27" s="42">
        <f>+F25-F26</f>
        <v>250000</v>
      </c>
      <c r="G27" s="23"/>
      <c r="H27" s="73">
        <f>+F27</f>
        <v>250000</v>
      </c>
      <c r="I27" s="73"/>
      <c r="J27" s="73"/>
      <c r="K27" s="29"/>
    </row>
    <row r="28" spans="1:11" ht="23.25" customHeight="1" x14ac:dyDescent="0.25">
      <c r="A28" s="6"/>
      <c r="B28" s="7"/>
      <c r="C28" s="22"/>
      <c r="D28" s="23"/>
      <c r="E28" s="23"/>
      <c r="F28" s="23"/>
      <c r="G28" s="23"/>
      <c r="H28" s="7"/>
      <c r="I28" s="7"/>
      <c r="J28" s="7"/>
      <c r="K28" s="29"/>
    </row>
    <row r="29" spans="1:11" x14ac:dyDescent="0.25">
      <c r="A29" s="6"/>
      <c r="B29" s="7"/>
      <c r="C29" s="7"/>
      <c r="D29" s="7"/>
      <c r="E29" s="7"/>
      <c r="F29" s="7"/>
      <c r="G29" s="7"/>
      <c r="H29" s="7"/>
      <c r="I29" s="7"/>
      <c r="J29" s="7"/>
      <c r="K29" s="29"/>
    </row>
    <row r="30" spans="1:11" x14ac:dyDescent="0.25">
      <c r="A30" s="9"/>
      <c r="B30" s="10"/>
      <c r="C30" s="10"/>
      <c r="D30" s="10"/>
      <c r="E30" s="10"/>
      <c r="F30" s="10"/>
      <c r="G30" s="10"/>
      <c r="H30" s="10"/>
      <c r="I30" s="10"/>
      <c r="J30" s="10"/>
      <c r="K30" s="30"/>
    </row>
    <row r="32" spans="1:11" ht="15.6" x14ac:dyDescent="0.3">
      <c r="A32" s="4" t="s">
        <v>22</v>
      </c>
      <c r="B32" s="48"/>
      <c r="C32" s="5"/>
      <c r="D32" s="5"/>
      <c r="E32" s="5"/>
      <c r="F32" s="5"/>
      <c r="G32" s="5"/>
      <c r="H32" s="5"/>
      <c r="I32" s="5"/>
      <c r="J32" s="5"/>
      <c r="K32" s="28"/>
    </row>
    <row r="33" spans="1:11" x14ac:dyDescent="0.25">
      <c r="A33" s="6"/>
      <c r="B33" s="7"/>
      <c r="C33" s="7"/>
      <c r="D33" s="7"/>
      <c r="E33" s="7"/>
      <c r="F33" s="7"/>
      <c r="G33" s="7"/>
      <c r="H33" s="7"/>
      <c r="I33" s="7"/>
      <c r="J33" s="7"/>
      <c r="K33" s="29"/>
    </row>
    <row r="34" spans="1:11" x14ac:dyDescent="0.25">
      <c r="A34" s="6"/>
      <c r="B34" s="7"/>
      <c r="C34" s="7"/>
      <c r="D34" s="7"/>
      <c r="E34" s="7"/>
      <c r="F34" s="7" t="s">
        <v>23</v>
      </c>
      <c r="G34" s="7"/>
      <c r="H34" s="7"/>
      <c r="I34" s="7"/>
      <c r="J34" s="7"/>
      <c r="K34" s="29"/>
    </row>
    <row r="35" spans="1:11" x14ac:dyDescent="0.25">
      <c r="A35" s="6"/>
      <c r="B35" s="20" t="s">
        <v>24</v>
      </c>
      <c r="C35" s="7" t="s">
        <v>25</v>
      </c>
      <c r="D35" s="7"/>
      <c r="E35" s="20"/>
      <c r="F35" s="47">
        <f>+IF(AND(H20&lt;14000,H27&lt;19983.96),280,440)</f>
        <v>440</v>
      </c>
      <c r="G35" s="7"/>
      <c r="H35" s="64">
        <f>+IF(AND(H20&lt;14000,H27&lt;19983.96),280/12*D8,440/12*D8)</f>
        <v>183.33333333333331</v>
      </c>
      <c r="I35" s="65"/>
      <c r="J35" s="65"/>
      <c r="K35" s="29"/>
    </row>
    <row r="36" spans="1:11" x14ac:dyDescent="0.25">
      <c r="A36" s="6"/>
      <c r="B36" s="20"/>
      <c r="C36" s="7"/>
      <c r="D36" s="7"/>
      <c r="E36" s="7"/>
      <c r="F36" s="7"/>
      <c r="G36" s="7"/>
      <c r="H36" s="7"/>
      <c r="I36" s="7"/>
      <c r="J36" s="7"/>
      <c r="K36" s="29"/>
    </row>
    <row r="37" spans="1:11" x14ac:dyDescent="0.25">
      <c r="A37" s="6"/>
      <c r="B37" s="20"/>
      <c r="C37" s="7"/>
      <c r="D37" s="7"/>
      <c r="E37" s="7"/>
      <c r="F37" s="7"/>
      <c r="G37" s="7"/>
      <c r="H37" s="7"/>
      <c r="I37" s="7"/>
      <c r="J37" s="7"/>
      <c r="K37" s="29"/>
    </row>
    <row r="38" spans="1:11" x14ac:dyDescent="0.25">
      <c r="A38" s="6"/>
      <c r="B38" s="20" t="s">
        <v>26</v>
      </c>
      <c r="C38" s="7" t="s">
        <v>27</v>
      </c>
      <c r="D38" s="7"/>
      <c r="E38" s="7"/>
      <c r="F38" s="7"/>
      <c r="G38" s="7"/>
      <c r="H38" s="7"/>
      <c r="I38" s="7"/>
      <c r="J38" s="7"/>
      <c r="K38" s="29"/>
    </row>
    <row r="39" spans="1:11" x14ac:dyDescent="0.25">
      <c r="A39" s="6"/>
      <c r="B39" s="20"/>
      <c r="C39" s="7"/>
      <c r="D39" s="7"/>
      <c r="E39" s="7"/>
      <c r="F39" s="7"/>
      <c r="G39" s="7"/>
      <c r="H39" s="7"/>
      <c r="I39" s="7" t="s">
        <v>28</v>
      </c>
      <c r="J39" s="7"/>
      <c r="K39" s="29" t="s">
        <v>29</v>
      </c>
    </row>
    <row r="40" spans="1:11" x14ac:dyDescent="0.25">
      <c r="A40" s="6"/>
      <c r="B40" s="20"/>
      <c r="C40" s="11" t="s">
        <v>30</v>
      </c>
      <c r="D40" s="11"/>
      <c r="E40" s="11"/>
      <c r="F40" s="11"/>
      <c r="G40" s="12"/>
      <c r="H40" s="12"/>
      <c r="I40" s="13"/>
      <c r="J40" s="12"/>
      <c r="K40" s="29">
        <f>+IF(I40="",0,I40*200)</f>
        <v>0</v>
      </c>
    </row>
    <row r="41" spans="1:11" ht="25.2" customHeight="1" x14ac:dyDescent="0.25">
      <c r="A41" s="6"/>
      <c r="B41" s="20"/>
      <c r="C41" s="74" t="s">
        <v>77</v>
      </c>
      <c r="D41" s="63"/>
      <c r="E41" s="63"/>
      <c r="F41" s="11"/>
      <c r="G41" s="12"/>
      <c r="H41" s="12"/>
      <c r="I41" s="13"/>
      <c r="J41" s="12"/>
      <c r="K41" s="29">
        <f>+IF(I41="",0,I41*200)</f>
        <v>0</v>
      </c>
    </row>
    <row r="42" spans="1:11" x14ac:dyDescent="0.25">
      <c r="A42" s="6"/>
      <c r="B42" s="20"/>
      <c r="C42" s="7"/>
      <c r="D42" s="7"/>
      <c r="E42" s="7"/>
      <c r="F42" s="7"/>
      <c r="G42" s="12"/>
      <c r="H42" s="12"/>
      <c r="I42" s="12"/>
      <c r="J42" s="12"/>
      <c r="K42" s="29"/>
    </row>
    <row r="43" spans="1:11" x14ac:dyDescent="0.25">
      <c r="A43" s="6"/>
      <c r="B43" s="20"/>
      <c r="C43" s="7" t="s">
        <v>31</v>
      </c>
      <c r="D43" s="7"/>
      <c r="E43" s="7"/>
      <c r="F43" s="7"/>
      <c r="G43" s="7"/>
      <c r="H43" s="7"/>
      <c r="I43" s="7" t="s">
        <v>32</v>
      </c>
      <c r="J43" s="7"/>
      <c r="K43" s="29"/>
    </row>
    <row r="44" spans="1:11" ht="12" customHeight="1" x14ac:dyDescent="0.25">
      <c r="A44" s="6"/>
      <c r="B44" s="20"/>
      <c r="C44" s="7"/>
      <c r="D44" s="32" t="s">
        <v>33</v>
      </c>
      <c r="E44" s="14"/>
      <c r="F44" s="7"/>
      <c r="G44" s="14"/>
      <c r="H44" s="7"/>
      <c r="I44" s="13"/>
      <c r="J44" s="7"/>
      <c r="K44" s="29">
        <f>+IF(I44="",0,I44*200)</f>
        <v>0</v>
      </c>
    </row>
    <row r="45" spans="1:11" x14ac:dyDescent="0.25">
      <c r="A45" s="6"/>
      <c r="B45" s="20"/>
      <c r="C45" s="7"/>
      <c r="D45" s="32" t="s">
        <v>34</v>
      </c>
      <c r="E45" s="32"/>
      <c r="F45" s="7"/>
      <c r="G45" s="14"/>
      <c r="H45" s="14"/>
      <c r="I45" s="13"/>
      <c r="J45" s="14"/>
      <c r="K45" s="29">
        <f>+IF(I45="",0,I45*300)</f>
        <v>0</v>
      </c>
    </row>
    <row r="46" spans="1:11" x14ac:dyDescent="0.25">
      <c r="A46" s="6"/>
      <c r="B46" s="20"/>
      <c r="C46" s="7"/>
      <c r="D46" s="32" t="s">
        <v>35</v>
      </c>
      <c r="E46" s="32"/>
      <c r="F46" s="7"/>
      <c r="G46" s="14"/>
      <c r="H46" s="14"/>
      <c r="I46" s="13"/>
      <c r="J46" s="14"/>
      <c r="K46" s="29">
        <f>+IF(I46="",0,I46*600)</f>
        <v>0</v>
      </c>
    </row>
    <row r="47" spans="1:11" x14ac:dyDescent="0.25">
      <c r="A47" s="6"/>
      <c r="B47" s="20"/>
      <c r="C47" s="7"/>
      <c r="D47" s="32"/>
      <c r="E47" s="32"/>
      <c r="F47" s="7"/>
      <c r="G47" s="14"/>
      <c r="H47" s="14"/>
      <c r="I47" s="54"/>
      <c r="J47" s="14"/>
      <c r="K47" s="29"/>
    </row>
    <row r="48" spans="1:11" x14ac:dyDescent="0.25">
      <c r="A48" s="6"/>
      <c r="B48" s="20"/>
      <c r="C48" s="7"/>
      <c r="D48" s="7"/>
      <c r="E48" s="7"/>
      <c r="F48" s="7" t="s">
        <v>36</v>
      </c>
      <c r="G48" s="7"/>
      <c r="H48" s="7"/>
      <c r="I48" s="7"/>
      <c r="J48" s="7"/>
      <c r="K48" s="29"/>
    </row>
    <row r="49" spans="1:15" x14ac:dyDescent="0.25">
      <c r="A49" s="6"/>
      <c r="B49" s="20"/>
      <c r="C49" s="55" t="s">
        <v>37</v>
      </c>
      <c r="D49" s="7"/>
      <c r="E49" s="20"/>
      <c r="F49" s="47">
        <f>IF(H27&gt;19983.96,(((+H27-(19983.96)))*0.02),0)</f>
        <v>4600.3208000000004</v>
      </c>
      <c r="G49" s="7"/>
      <c r="H49" s="64">
        <f>IF(H27&gt;19983.96,(((+H27-(19983.96)))*0.02)/12*D8,0)</f>
        <v>1916.8003333333334</v>
      </c>
      <c r="I49" s="65"/>
      <c r="J49" s="65"/>
      <c r="K49" s="29"/>
      <c r="M49" s="56"/>
      <c r="N49" s="50"/>
      <c r="O49" s="50"/>
    </row>
    <row r="50" spans="1:15" x14ac:dyDescent="0.25">
      <c r="A50" s="6"/>
      <c r="B50" s="20"/>
      <c r="C50" s="7"/>
      <c r="D50" s="7"/>
      <c r="E50" s="7"/>
      <c r="F50" s="7"/>
      <c r="G50" s="7"/>
      <c r="H50" s="7"/>
      <c r="I50" s="7"/>
      <c r="J50" s="7"/>
      <c r="K50" s="29"/>
    </row>
    <row r="51" spans="1:15" x14ac:dyDescent="0.25">
      <c r="A51" s="6"/>
      <c r="B51" s="20"/>
      <c r="C51" s="7"/>
      <c r="D51" s="7"/>
      <c r="E51" s="7"/>
      <c r="F51" s="7"/>
      <c r="G51" s="7"/>
      <c r="H51" s="7"/>
      <c r="I51" s="7"/>
      <c r="J51" s="7"/>
      <c r="K51" s="29"/>
    </row>
    <row r="52" spans="1:15" x14ac:dyDescent="0.25">
      <c r="A52" s="6"/>
      <c r="B52" s="20" t="s">
        <v>38</v>
      </c>
      <c r="C52" s="7" t="s">
        <v>39</v>
      </c>
      <c r="D52" s="15"/>
      <c r="E52" s="15"/>
      <c r="F52" s="15"/>
      <c r="G52" s="7"/>
      <c r="H52" s="64">
        <f>+H35+K40+K41+K45+K46+H49+K44</f>
        <v>2100.1336666666666</v>
      </c>
      <c r="I52" s="64">
        <f>+I35+J40+J41+J45+J46+I49</f>
        <v>0</v>
      </c>
      <c r="J52" s="64" t="e">
        <f>+J35+#REF!+#REF!+#REF!+#REF!+J49</f>
        <v>#REF!</v>
      </c>
      <c r="K52" s="29"/>
    </row>
    <row r="53" spans="1:15" x14ac:dyDescent="0.25">
      <c r="A53" s="6"/>
      <c r="B53" s="20"/>
      <c r="C53" s="15"/>
      <c r="D53" s="15"/>
      <c r="E53" s="15"/>
      <c r="F53" s="7" t="s">
        <v>40</v>
      </c>
      <c r="G53" s="7"/>
      <c r="H53" s="7"/>
      <c r="I53" s="7"/>
      <c r="J53" s="7"/>
      <c r="K53" s="29"/>
      <c r="N53" s="16"/>
    </row>
    <row r="54" spans="1:15" x14ac:dyDescent="0.25">
      <c r="A54" s="6"/>
      <c r="B54" s="20" t="s">
        <v>41</v>
      </c>
      <c r="C54" s="7" t="s">
        <v>42</v>
      </c>
      <c r="D54" s="15"/>
      <c r="E54" s="15"/>
      <c r="F54" s="47">
        <f>+IF(AND(H20&lt;6661.32,H27&lt;19983.96),0,IF(+H20-6661.32+F49&lt;0,0,(H20+F49-6661.32)*0.18))</f>
        <v>1573.0201440000003</v>
      </c>
      <c r="G54" s="7"/>
      <c r="H54" s="64">
        <f>+IF(AND(H20&lt;6661.32,H27&lt;19983.96),0,IF(+H20-6661.32+F49&lt;0,0,(H20+F49-6661.32)*0.18/12*D8))</f>
        <v>655.42506000000014</v>
      </c>
      <c r="I54" s="64">
        <f>(+I20-5532.6+I49)*0.18</f>
        <v>-995.86800000000005</v>
      </c>
      <c r="J54" s="64">
        <f>(+J20-5532.6+J49)*0.18</f>
        <v>-995.86800000000005</v>
      </c>
      <c r="K54" s="29"/>
      <c r="L54" s="16"/>
      <c r="M54" s="56"/>
      <c r="N54" s="56"/>
      <c r="O54" s="56"/>
    </row>
    <row r="55" spans="1:15" x14ac:dyDescent="0.25">
      <c r="A55" s="6"/>
      <c r="B55" s="7"/>
      <c r="C55" s="7"/>
      <c r="D55" s="7"/>
      <c r="E55" s="7"/>
      <c r="F55" s="7"/>
      <c r="G55" s="7"/>
      <c r="H55" s="7"/>
      <c r="I55" s="7"/>
      <c r="J55" s="7"/>
      <c r="K55" s="29"/>
      <c r="N55" s="16"/>
    </row>
    <row r="56" spans="1:15" x14ac:dyDescent="0.25">
      <c r="A56" s="6"/>
      <c r="B56" s="7"/>
      <c r="C56" s="7"/>
      <c r="D56" s="7"/>
      <c r="E56" s="7"/>
      <c r="F56" s="7"/>
      <c r="G56" s="7"/>
      <c r="H56" s="7"/>
      <c r="I56" s="7"/>
      <c r="J56" s="7"/>
      <c r="K56" s="29"/>
    </row>
    <row r="57" spans="1:15" ht="15.6" x14ac:dyDescent="0.3">
      <c r="A57" s="17" t="s">
        <v>43</v>
      </c>
      <c r="B57" s="39"/>
      <c r="C57" s="18"/>
      <c r="D57" s="18">
        <f>+D8</f>
        <v>5</v>
      </c>
      <c r="E57" s="18" t="s">
        <v>64</v>
      </c>
      <c r="F57" s="18"/>
      <c r="G57" s="18"/>
      <c r="H57" s="72">
        <f>+IF(H54&lt;H52,H54,H52)</f>
        <v>655.42506000000014</v>
      </c>
      <c r="I57" s="72">
        <f>+IF(I54&lt;I52,I54,I52)</f>
        <v>-995.86800000000005</v>
      </c>
      <c r="J57" s="72" t="e">
        <f>+IF(J54&lt;J52,J54,J52)</f>
        <v>#REF!</v>
      </c>
      <c r="K57" s="29"/>
    </row>
    <row r="58" spans="1:15" x14ac:dyDescent="0.25">
      <c r="A58" s="9"/>
      <c r="B58" s="10"/>
      <c r="C58" s="10"/>
      <c r="D58" s="10"/>
      <c r="E58" s="10"/>
      <c r="F58" s="10"/>
      <c r="G58" s="10"/>
      <c r="H58" s="10"/>
      <c r="I58" s="10"/>
      <c r="J58" s="10"/>
      <c r="K58" s="30"/>
    </row>
    <row r="60" spans="1:15" ht="15.6" x14ac:dyDescent="0.3">
      <c r="A60" s="39" t="s">
        <v>44</v>
      </c>
      <c r="B60" s="39"/>
      <c r="D60" t="s">
        <v>45</v>
      </c>
      <c r="H60" s="68"/>
      <c r="I60" s="68"/>
      <c r="J60" s="68"/>
    </row>
    <row r="62" spans="1:15" ht="15.6" x14ac:dyDescent="0.3">
      <c r="A62" s="39" t="s">
        <v>46</v>
      </c>
      <c r="D62" t="s">
        <v>47</v>
      </c>
      <c r="H62" s="68"/>
      <c r="I62" s="68"/>
      <c r="J62" s="68"/>
    </row>
    <row r="65" spans="1:11" ht="15.6" x14ac:dyDescent="0.3">
      <c r="A65" s="33" t="s">
        <v>48</v>
      </c>
      <c r="B65" s="49"/>
      <c r="C65" s="34"/>
      <c r="D65" s="34"/>
      <c r="E65" s="34"/>
      <c r="F65" s="34"/>
      <c r="G65" s="34"/>
      <c r="H65" s="66">
        <f>+H57+H62+H60</f>
        <v>655.42506000000014</v>
      </c>
      <c r="I65" s="66"/>
      <c r="J65" s="66"/>
      <c r="K65" s="35"/>
    </row>
    <row r="68" spans="1:11" x14ac:dyDescent="0.25">
      <c r="A68" t="s">
        <v>49</v>
      </c>
      <c r="D68" s="69"/>
      <c r="E68" s="69"/>
      <c r="F68" s="36"/>
    </row>
    <row r="69" spans="1:11" x14ac:dyDescent="0.25">
      <c r="D69" s="67"/>
      <c r="E69" s="67"/>
      <c r="F69" s="36"/>
    </row>
    <row r="70" spans="1:11" x14ac:dyDescent="0.25">
      <c r="A70" t="s">
        <v>50</v>
      </c>
      <c r="D70" s="69"/>
      <c r="E70" s="69"/>
      <c r="F70" s="36"/>
    </row>
    <row r="71" spans="1:11" x14ac:dyDescent="0.25">
      <c r="D71" s="67"/>
      <c r="E71" s="67"/>
      <c r="F71" s="37"/>
    </row>
    <row r="72" spans="1:11" x14ac:dyDescent="0.25">
      <c r="F72" s="37"/>
    </row>
    <row r="73" spans="1:11" x14ac:dyDescent="0.25">
      <c r="A73" s="53" t="s">
        <v>51</v>
      </c>
      <c r="F73" s="37"/>
    </row>
    <row r="74" spans="1:11" x14ac:dyDescent="0.25">
      <c r="F74" s="37"/>
    </row>
    <row r="75" spans="1:11" ht="60.75" customHeight="1" x14ac:dyDescent="0.25">
      <c r="A75" s="38" t="s">
        <v>52</v>
      </c>
      <c r="B75" s="62" t="s">
        <v>53</v>
      </c>
      <c r="C75" s="63"/>
      <c r="D75" s="63"/>
      <c r="E75" s="63"/>
      <c r="F75" s="63"/>
      <c r="G75" s="63"/>
      <c r="H75" s="63"/>
      <c r="I75" s="63"/>
      <c r="J75" s="63"/>
    </row>
    <row r="76" spans="1:11" x14ac:dyDescent="0.25">
      <c r="A76" s="38"/>
      <c r="B76" s="51"/>
    </row>
    <row r="77" spans="1:11" x14ac:dyDescent="0.25">
      <c r="A77" s="38"/>
      <c r="B77" s="62" t="s">
        <v>56</v>
      </c>
      <c r="C77" s="63"/>
      <c r="D77" s="63"/>
      <c r="E77" s="63"/>
      <c r="F77" s="63"/>
      <c r="G77" s="63"/>
      <c r="H77" s="63"/>
      <c r="I77" s="63"/>
      <c r="J77" s="63"/>
    </row>
    <row r="78" spans="1:11" x14ac:dyDescent="0.25">
      <c r="A78" s="38"/>
      <c r="B78" s="62" t="s">
        <v>57</v>
      </c>
      <c r="C78" s="63"/>
      <c r="D78" s="63"/>
      <c r="E78" s="63"/>
      <c r="F78" s="63"/>
      <c r="G78" s="63"/>
      <c r="H78" s="63"/>
      <c r="I78" s="63"/>
      <c r="J78" s="63"/>
    </row>
    <row r="79" spans="1:11" x14ac:dyDescent="0.25">
      <c r="A79" s="38"/>
      <c r="B79" s="51"/>
    </row>
    <row r="80" spans="1:11" x14ac:dyDescent="0.25">
      <c r="A80" s="38"/>
      <c r="B80" s="62" t="s">
        <v>54</v>
      </c>
      <c r="C80" s="63"/>
      <c r="D80" s="63"/>
      <c r="E80" s="63"/>
      <c r="F80" s="63"/>
      <c r="G80" s="63"/>
      <c r="H80" s="63"/>
      <c r="I80" s="63"/>
      <c r="J80" s="63"/>
    </row>
    <row r="81" spans="1:11" ht="12.75" customHeight="1" x14ac:dyDescent="0.25">
      <c r="A81" s="38"/>
      <c r="B81" s="62" t="s">
        <v>55</v>
      </c>
      <c r="C81" s="63"/>
      <c r="D81" s="63"/>
      <c r="E81" s="63"/>
      <c r="F81" s="63"/>
      <c r="G81" s="63"/>
      <c r="H81" s="63"/>
      <c r="I81" s="63"/>
      <c r="J81" s="63"/>
    </row>
    <row r="82" spans="1:11" x14ac:dyDescent="0.25">
      <c r="A82" s="38"/>
      <c r="B82" s="51"/>
    </row>
    <row r="83" spans="1:11" ht="12.75" customHeight="1" x14ac:dyDescent="0.25">
      <c r="A83" s="38"/>
      <c r="B83" t="s">
        <v>68</v>
      </c>
    </row>
    <row r="84" spans="1:11" ht="12.75" customHeight="1" x14ac:dyDescent="0.25">
      <c r="A84" s="38"/>
      <c r="B84" t="s">
        <v>69</v>
      </c>
    </row>
    <row r="85" spans="1:11" ht="12.75" customHeight="1" x14ac:dyDescent="0.25">
      <c r="A85" s="38"/>
    </row>
    <row r="86" spans="1:11" ht="29.4" customHeight="1" x14ac:dyDescent="0.25">
      <c r="A86" s="38"/>
      <c r="B86" s="63" t="s">
        <v>70</v>
      </c>
      <c r="C86" s="65"/>
      <c r="D86" s="65"/>
      <c r="E86" s="65"/>
      <c r="F86" s="65"/>
      <c r="G86" s="65"/>
      <c r="H86" s="65"/>
      <c r="I86" s="65"/>
      <c r="J86" s="65"/>
    </row>
    <row r="87" spans="1:11" s="60" customFormat="1" ht="12.75" customHeight="1" x14ac:dyDescent="0.25">
      <c r="A87" s="59"/>
      <c r="B87" s="60" t="s">
        <v>75</v>
      </c>
      <c r="K87" s="61"/>
    </row>
    <row r="88" spans="1:11" s="60" customFormat="1" ht="12.75" customHeight="1" x14ac:dyDescent="0.25">
      <c r="A88" s="59"/>
      <c r="B88" s="60" t="s">
        <v>71</v>
      </c>
      <c r="K88" s="61"/>
    </row>
    <row r="89" spans="1:11" s="60" customFormat="1" ht="12.75" customHeight="1" x14ac:dyDescent="0.25">
      <c r="A89" s="59"/>
      <c r="B89" s="60" t="s">
        <v>72</v>
      </c>
      <c r="K89" s="61"/>
    </row>
    <row r="90" spans="1:11" s="60" customFormat="1" ht="12.75" customHeight="1" x14ac:dyDescent="0.25">
      <c r="A90" s="59"/>
      <c r="B90" s="60" t="s">
        <v>73</v>
      </c>
      <c r="K90" s="61"/>
    </row>
    <row r="91" spans="1:11" s="60" customFormat="1" ht="12.75" customHeight="1" x14ac:dyDescent="0.25">
      <c r="A91" s="59"/>
      <c r="B91" s="60" t="s">
        <v>74</v>
      </c>
      <c r="K91" s="61"/>
    </row>
    <row r="92" spans="1:11" x14ac:dyDescent="0.25">
      <c r="A92" s="37"/>
      <c r="B92" s="52"/>
    </row>
    <row r="93" spans="1:11" ht="43.5" customHeight="1" x14ac:dyDescent="0.25">
      <c r="A93" s="38" t="s">
        <v>58</v>
      </c>
      <c r="B93" s="62" t="s">
        <v>59</v>
      </c>
      <c r="C93" s="63"/>
      <c r="D93" s="63"/>
      <c r="E93" s="63"/>
      <c r="F93" s="63"/>
      <c r="G93" s="63"/>
      <c r="H93" s="63"/>
      <c r="I93" s="63"/>
      <c r="J93" s="63"/>
    </row>
    <row r="94" spans="1:11" x14ac:dyDescent="0.25">
      <c r="A94" s="37"/>
      <c r="B94" s="52"/>
    </row>
    <row r="95" spans="1:11" ht="39" customHeight="1" x14ac:dyDescent="0.25">
      <c r="A95" s="37"/>
      <c r="B95" s="75" t="s">
        <v>76</v>
      </c>
      <c r="C95" s="63"/>
      <c r="D95" s="63"/>
      <c r="E95" s="63"/>
      <c r="F95" s="63"/>
      <c r="G95" s="63"/>
      <c r="H95" s="63"/>
      <c r="I95" s="63"/>
      <c r="J95" s="63"/>
      <c r="K95" s="63"/>
    </row>
    <row r="96" spans="1:11" x14ac:dyDescent="0.25">
      <c r="A96" s="37"/>
      <c r="B96" s="52"/>
    </row>
    <row r="97" spans="1:13" ht="33.75" customHeight="1" x14ac:dyDescent="0.25">
      <c r="A97" s="38" t="s">
        <v>60</v>
      </c>
      <c r="B97" s="62" t="s">
        <v>79</v>
      </c>
      <c r="C97" s="63"/>
      <c r="D97" s="63"/>
      <c r="E97" s="63"/>
      <c r="F97" s="63"/>
      <c r="G97" s="63"/>
      <c r="H97" s="63"/>
      <c r="I97" s="63"/>
      <c r="J97" s="63"/>
    </row>
    <row r="98" spans="1:13" x14ac:dyDescent="0.25">
      <c r="A98" s="37"/>
      <c r="B98" s="52"/>
      <c r="M98" s="16"/>
    </row>
    <row r="99" spans="1:13" ht="42" customHeight="1" x14ac:dyDescent="0.25">
      <c r="A99" s="38" t="s">
        <v>61</v>
      </c>
      <c r="B99" s="62" t="s">
        <v>80</v>
      </c>
      <c r="C99" s="63"/>
      <c r="D99" s="63"/>
      <c r="E99" s="63"/>
      <c r="F99" s="63"/>
      <c r="G99" s="63"/>
      <c r="H99" s="63"/>
      <c r="I99" s="63"/>
      <c r="J99" s="63"/>
    </row>
    <row r="100" spans="1:13" x14ac:dyDescent="0.25">
      <c r="A100" s="37"/>
      <c r="B100" s="52"/>
    </row>
    <row r="101" spans="1:13" ht="120" customHeight="1" x14ac:dyDescent="0.25">
      <c r="A101" s="38" t="s">
        <v>62</v>
      </c>
      <c r="B101" s="62" t="s">
        <v>81</v>
      </c>
      <c r="C101" s="63"/>
      <c r="D101" s="63"/>
      <c r="E101" s="63"/>
      <c r="F101" s="63"/>
      <c r="G101" s="63"/>
      <c r="H101" s="63"/>
      <c r="I101" s="63"/>
      <c r="J101" s="63"/>
    </row>
    <row r="102" spans="1:13" x14ac:dyDescent="0.25">
      <c r="A102" s="37"/>
      <c r="B102" s="52"/>
    </row>
    <row r="103" spans="1:13" x14ac:dyDescent="0.25">
      <c r="A103" s="38" t="s">
        <v>63</v>
      </c>
      <c r="B103" s="62" t="s">
        <v>65</v>
      </c>
      <c r="C103" s="63"/>
      <c r="D103" s="63"/>
      <c r="E103" s="63"/>
      <c r="F103" s="63"/>
      <c r="G103" s="63"/>
      <c r="H103" s="63"/>
      <c r="I103" s="63"/>
      <c r="J103" s="63"/>
    </row>
    <row r="104" spans="1:13" x14ac:dyDescent="0.25">
      <c r="B104" s="50"/>
    </row>
    <row r="105" spans="1:13" x14ac:dyDescent="0.25">
      <c r="B105" s="50"/>
    </row>
    <row r="106" spans="1:13" x14ac:dyDescent="0.25">
      <c r="B106" s="50"/>
    </row>
    <row r="107" spans="1:13" x14ac:dyDescent="0.25">
      <c r="B107" s="50"/>
    </row>
    <row r="108" spans="1:13" x14ac:dyDescent="0.25">
      <c r="B108" s="50"/>
    </row>
    <row r="109" spans="1:13" x14ac:dyDescent="0.25">
      <c r="B109" s="50"/>
    </row>
    <row r="110" spans="1:13" x14ac:dyDescent="0.25">
      <c r="B110" s="50"/>
    </row>
    <row r="111" spans="1:13" x14ac:dyDescent="0.25">
      <c r="B111" s="50"/>
    </row>
    <row r="112" spans="1:13" x14ac:dyDescent="0.25">
      <c r="B112" s="50"/>
    </row>
    <row r="113" spans="2:2" x14ac:dyDescent="0.25">
      <c r="B113" s="50"/>
    </row>
    <row r="114" spans="2:2" x14ac:dyDescent="0.25">
      <c r="B114" s="50"/>
    </row>
    <row r="115" spans="2:2" x14ac:dyDescent="0.25">
      <c r="B115" s="50"/>
    </row>
    <row r="116" spans="2:2" x14ac:dyDescent="0.25">
      <c r="B116" s="50"/>
    </row>
    <row r="117" spans="2:2" x14ac:dyDescent="0.25">
      <c r="B117" s="50"/>
    </row>
    <row r="118" spans="2:2" x14ac:dyDescent="0.25">
      <c r="B118" s="50"/>
    </row>
    <row r="119" spans="2:2" x14ac:dyDescent="0.25">
      <c r="B119" s="50"/>
    </row>
    <row r="120" spans="2:2" x14ac:dyDescent="0.25">
      <c r="B120" s="50"/>
    </row>
    <row r="121" spans="2:2" x14ac:dyDescent="0.25">
      <c r="B121" s="50"/>
    </row>
    <row r="122" spans="2:2" x14ac:dyDescent="0.25">
      <c r="B122" s="50"/>
    </row>
    <row r="123" spans="2:2" x14ac:dyDescent="0.25">
      <c r="B123" s="50"/>
    </row>
    <row r="124" spans="2:2" x14ac:dyDescent="0.25">
      <c r="B124" s="50"/>
    </row>
    <row r="125" spans="2:2" x14ac:dyDescent="0.25">
      <c r="B125" s="50"/>
    </row>
    <row r="126" spans="2:2" x14ac:dyDescent="0.25">
      <c r="B126" s="50"/>
    </row>
    <row r="127" spans="2:2" x14ac:dyDescent="0.25">
      <c r="B127" s="50"/>
    </row>
    <row r="128" spans="2:2" x14ac:dyDescent="0.25">
      <c r="B128" s="50"/>
    </row>
    <row r="129" spans="2:2" x14ac:dyDescent="0.25">
      <c r="B129" s="50"/>
    </row>
    <row r="130" spans="2:2" x14ac:dyDescent="0.25">
      <c r="B130" s="50"/>
    </row>
    <row r="131" spans="2:2" x14ac:dyDescent="0.25">
      <c r="B131" s="50"/>
    </row>
    <row r="132" spans="2:2" x14ac:dyDescent="0.25">
      <c r="B132" s="50"/>
    </row>
    <row r="133" spans="2:2" x14ac:dyDescent="0.25">
      <c r="B133" s="50"/>
    </row>
    <row r="134" spans="2:2" x14ac:dyDescent="0.25">
      <c r="B134" s="50"/>
    </row>
    <row r="135" spans="2:2" x14ac:dyDescent="0.25">
      <c r="B135" s="50"/>
    </row>
    <row r="136" spans="2:2" x14ac:dyDescent="0.25">
      <c r="B136" s="50"/>
    </row>
  </sheetData>
  <sheetProtection algorithmName="SHA-512" hashValue="GEgMY2d2JCVr88fg5ndou4e5dlP7i06d0xuJAY+N9f+8XLQf8MKQwKXx9eUUzu24Nnl2VJqeVaYNRPSec29eCA==" saltValue="zhn0Fl0XS2e8hnhCofnzVw==" spinCount="100000" sheet="1"/>
  <customSheetViews>
    <customSheetView guid="{87E1F0E0-F14D-4593-A368-B3C24558DC86}" showGridLines="0" printArea="1" topLeftCell="A16">
      <selection activeCell="B89" sqref="B89:J89"/>
      <rowBreaks count="1" manualBreakCount="1">
        <brk id="71" max="16383" man="1"/>
      </rowBreaks>
      <colBreaks count="1" manualBreakCount="1">
        <brk id="11" max="1048575" man="1"/>
      </colBreaks>
      <pageMargins left="0.53" right="0.32" top="0.45" bottom="0.47" header="0.4" footer="0.46"/>
      <pageSetup paperSize="9" scale="82" firstPageNumber="0" fitToWidth="2" orientation="portrait" verticalDpi="300" r:id="rId1"/>
    </customSheetView>
    <customSheetView guid="{7CEFEAE0-A45E-4A6C-935E-3AE496A26F7F}" showGridLines="0">
      <selection activeCell="O89" sqref="O89"/>
      <rowBreaks count="1" manualBreakCount="1">
        <brk id="71" max="16383" man="1"/>
      </rowBreaks>
      <colBreaks count="1" manualBreakCount="1">
        <brk id="11" max="1048575" man="1"/>
      </colBreaks>
      <pageMargins left="0.53" right="0.32" top="0.45" bottom="0.47" header="0.4" footer="0.46"/>
      <pageSetup paperSize="9" scale="82" firstPageNumber="0" fitToWidth="2" orientation="portrait" verticalDpi="300" r:id="rId2"/>
    </customSheetView>
  </customSheetViews>
  <mergeCells count="32">
    <mergeCell ref="B103:J103"/>
    <mergeCell ref="B81:J81"/>
    <mergeCell ref="B77:J77"/>
    <mergeCell ref="B78:J78"/>
    <mergeCell ref="B93:J93"/>
    <mergeCell ref="B99:J99"/>
    <mergeCell ref="B101:J101"/>
    <mergeCell ref="B97:J97"/>
    <mergeCell ref="B86:J86"/>
    <mergeCell ref="B95:K95"/>
    <mergeCell ref="D4:F4"/>
    <mergeCell ref="D6:F6"/>
    <mergeCell ref="C24:G24"/>
    <mergeCell ref="D70:E70"/>
    <mergeCell ref="H57:J57"/>
    <mergeCell ref="D69:E69"/>
    <mergeCell ref="H27:J27"/>
    <mergeCell ref="D5:F5"/>
    <mergeCell ref="H19:J19"/>
    <mergeCell ref="H20:J20"/>
    <mergeCell ref="H60:J60"/>
    <mergeCell ref="D68:E68"/>
    <mergeCell ref="C41:E41"/>
    <mergeCell ref="B75:J75"/>
    <mergeCell ref="B80:J80"/>
    <mergeCell ref="H35:J35"/>
    <mergeCell ref="H65:J65"/>
    <mergeCell ref="D71:E71"/>
    <mergeCell ref="H49:J49"/>
    <mergeCell ref="H52:J52"/>
    <mergeCell ref="H54:J54"/>
    <mergeCell ref="H62:J62"/>
  </mergeCells>
  <phoneticPr fontId="3" type="noConversion"/>
  <pageMargins left="0.53" right="0.32" top="0.45" bottom="0.47" header="0.4" footer="0.46"/>
  <pageSetup paperSize="9" scale="74" firstPageNumber="0" fitToWidth="2" orientation="portrait" verticalDpi="300" r:id="rId3"/>
  <rowBreaks count="1" manualBreakCount="1">
    <brk id="71" max="16383" man="1"/>
  </rowBreaks>
  <colBreaks count="1" manualBreakCount="1">
    <brk id="11" max="1048575" man="1"/>
  </colBreak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1</vt:i4>
      </vt:variant>
    </vt:vector>
  </HeadingPairs>
  <TitlesOfParts>
    <vt:vector size="2" baseType="lpstr">
      <vt:lpstr>Blankett</vt:lpstr>
      <vt:lpstr>Blankett!Print_Area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Oksanen Anne</dc:creator>
  <cp:lastModifiedBy>Oksala Outi (DVV)</cp:lastModifiedBy>
  <cp:lastPrinted>2022-12-30T09:01:32Z</cp:lastPrinted>
  <dcterms:created xsi:type="dcterms:W3CDTF">2012-12-18T08:26:02Z</dcterms:created>
  <dcterms:modified xsi:type="dcterms:W3CDTF">2022-12-30T09:38:18Z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0x0101005F61BC2CBA3FF244A10E864FAEC63324</vt:lpwstr>
  </property>
</Properties>
</file>