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03102071\Desktop\EV palkkiolaskelma\Laskurit 2022 ja 2023\"/>
    </mc:Choice>
  </mc:AlternateContent>
  <xr:revisionPtr revIDLastSave="0" documentId="13_ncr:1_{16C0F49F-CD07-41C6-BC2B-1820C41A22DA}" xr6:coauthVersionLast="47" xr6:coauthVersionMax="47" xr10:uidLastSave="{00000000-0000-0000-0000-000000000000}"/>
  <bookViews>
    <workbookView xWindow="-108" yWindow="-108" windowWidth="23256" windowHeight="12576"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Sandra - Personlig vy" guid="{87E1F0E0-F14D-4593-A368-B3C24558DC86}" mergeInterval="0" personalView="1" maximized="1" windowWidth="1916" windowHeight="821" activeSheetId="1"/>
    <customWorkbookView name="milla - Oma näkymä" guid="{7CEFEAE0-A45E-4A6C-935E-3AE496A26F7F}" mergeInterval="0" personalView="1" maximized="1" xWindow="1" yWindow="1" windowWidth="1676" windowHeight="8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F54" i="1"/>
  <c r="H49" i="1"/>
  <c r="H52" i="1" s="1"/>
  <c r="F49" i="1"/>
  <c r="H35" i="1"/>
  <c r="F35" i="1"/>
  <c r="G19" i="1"/>
  <c r="F19" i="1"/>
  <c r="H19" i="1"/>
  <c r="H20" i="1"/>
  <c r="F27" i="1"/>
  <c r="H27" i="1"/>
  <c r="K40" i="1"/>
  <c r="K41" i="1"/>
  <c r="K44" i="1"/>
  <c r="K45" i="1"/>
  <c r="K46" i="1"/>
  <c r="D57" i="1"/>
  <c r="I52" i="1"/>
  <c r="J52" i="1"/>
  <c r="I54" i="1"/>
  <c r="J54" i="1"/>
  <c r="I57" i="1"/>
  <c r="J57" i="1"/>
  <c r="H57" i="1" l="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440 euro. Grundavgiften är dock 280 euro om huvudmannens årsinkomst är 14 000 euro eller mindre och värdet av hans eller hennes förmögenhet understiger 18 805,68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18 805,68 €.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18 procent av den kalkylerade årsinkomsten. 
Den kalkylerade årsinkomsten är det sammanlagda beloppet av summan i punkt 2.2.3 och årsinkomsten i punkt 1.1, minskat med 6 268,56 euro.
Enligt 44 § i lagen om förmyndarverksamhet får inget arvode uppbäras om årsinkomsterna understiger 6 268,56 euro och förmögenheten är 18 805,68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<sst xmlns="http://schemas.openxmlformats.org/spreadsheetml/2006/main" count="82" uniqueCount="82">
  <si>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</si>
  <si>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</si>
  <si>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</si>
  <si>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</si>
  <si>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</si>
  <si>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</si>
  <si>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</si>
  <si>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</si>
  <si>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</si>
  <si>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</si>
  <si>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</si>
  <si>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</si>
  <si>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</si>
  <si>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</si>
  <si>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</si>
  <si>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</si>
  <si>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</si>
  <si>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</si>
  <si>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</si>
  <si>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</si>
  <si>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</si>
  <si>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</si>
  <si>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</si>
  <si>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</si>
  <si>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</si>
  <si>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Grundavgift (440 eller 280 euro)</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</si>
  <si>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</si>
  <si>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</si>
  <si>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</si>
  <si>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</si>
  <si>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2.2.1 Avgift som tas ut när intressebevakning inleds 200 euro</t>
    </r>
  </si>
  <si>
    <r>
      <rPr>
        <sz val="10"/>
        <rFont val="Arial"/>
        <family val="2"/>
      </rPr>
      <t>Arvsskifte, avvittring eller åtskiljande,</t>
    </r>
  </si>
  <si>
    <r>
      <rPr>
        <sz val="10"/>
        <rFont val="Arial"/>
        <family val="2"/>
      </rPr>
      <t>St.</t>
    </r>
  </si>
  <si>
    <r>
      <rPr>
        <sz val="10"/>
        <rFont val="Arial"/>
        <family val="2"/>
      </rPr>
      <t>om huvudmannen får en andel på 20 000 euro eller mindre, avgift 200 euro</t>
    </r>
  </si>
  <si>
    <r>
      <rPr>
        <sz val="10"/>
        <rFont val="Arial"/>
        <family val="2"/>
      </rPr>
      <t>om huvudmannen får en andel på över 20 000 euro, avgift 300 euro</t>
    </r>
  </si>
  <si>
    <r>
      <rPr>
        <sz val="10"/>
        <rFont val="Arial"/>
        <family val="2"/>
      </rPr>
      <t>om huvudmannen får en andel på över 100 000 euro, avgift 600 euro</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</si>
  <si>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</si>
  <si>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</si>
  <si>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</si>
  <si>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</si>
  <si>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</si>
  <si>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</si>
  <si>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</si>
  <si>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</si>
  <si>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</si>
  <si>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</si>
  <si>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</si>
  <si>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</si>
  <si>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</si>
  <si>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</si>
  <si>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</si>
  <si>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</si>
  <si>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</si>
  <si>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</si>
  <si>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</si>
  <si>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</si>
  <si>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</si>
  <si>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</si>
  <si>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</si>
  <si>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</si>
  <si>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</si>
  <si>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</si>
  <si>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</si>
  <si>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</si>
  <si>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</si>
  <si>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</si>
  <si>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</si>
  <si>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</si>
  <si>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</si>
  <si>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</si>
  <si>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</si>
  <si>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</si>
  <si>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</si>
  <si>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</si>
  <si>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</si>
  <si>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</si>
  <si>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</si>
  <si>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Arvodes- och kostnadsräkning för intressebevakare 2022</t>
  </si>
  <si>
    <t>2.2.2 Åtgärder som kräver tillstånd från Myndigheten för digitalisering och befolkningsdata eller motsvarande åtgärder 200 euro</t>
  </si>
  <si>
    <t>Arvodesförordningen 2 §: Grundavgiften är 440 euro. Grundavgiften är dock 280 euro om huvudmannens årsinkomst är 14 000 euro eller mindre och värdet av hans eller hennes förmögenhet understiger 18 805,68 euro.</t>
  </si>
  <si>
    <t>Arvodesförordningen 4 § 3 mom. Den tilläggsavgift som tas ut för egendomsförvaltning är två procent av värdet på den förmögenhet som förvaltas, minskat med skulder och 18 805,68 €. När förmögenheten bestäms beaktas inte en bostad som personligen används av huvudmannen och skulder som hänför sig till den.</t>
  </si>
  <si>
    <t xml:space="preserve">Arvodesförordningen 5 §: Det sammanlagda beloppet av grundavgiften och tilläggsavgiften får vara högst 18 procent av den kalkylerade årsinkomsten. 
Den kalkylerade årsinkomsten är det sammanlagda beloppet av summan i punkt 2.2.3 och årsinkomsten i punkt 1.1, minskat med                                                                6 268,56 euro.
Enligt 44 § i lagen om förmyndarverksamhet får inget arvode uppbäras om årsinkomsterna understiger 6 268,56 euro och förmögenheten är 18 805,68 euro eller mindre.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</si>
</sst>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0" xfId="0" applyAlignment="1"/>
    <xf numFmtId="4" fontId="1" fillId="0" borderId="12" xfId="0" applyNumberFormat="1" applyFont="1" applyBorder="1" applyAlignment="1"/>
    <xf numFmtId="0" fontId="0" fillId="0" borderId="10" xfId="0" applyBorder="1" applyAlignment="1" applyProtection="1">
      <protection locked="0"/>
    </xf>
    <xf numFmtId="4" fontId="4" fillId="3" borderId="0" xfId="0" applyNumberFormat="1" applyFont="1" applyFill="1" applyBorder="1" applyAlignment="1" applyProtection="1">
      <protection locked="0"/>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4" fontId="0" fillId="0" borderId="16" xfId="0" applyNumberFormat="1" applyFill="1" applyBorder="1" applyAlignment="1" applyProtection="1"/>
    <xf numFmtId="0" fontId="0" fillId="0" borderId="0" xfId="0" applyFont="1" applyBorder="1" applyAlignment="1">
      <alignment wrapText="1"/>
    </xf>
    <xf numFmtId="0" fontId="0" fillId="0" borderId="0" xfId="0"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election activeCell="H27" sqref="H27:J27"/>
    </sheetView>
  </sheetViews>
  <sheetFormatPr defaultRowHeight="13.2" x14ac:dyDescent="0.25"/>
  <cols>
    <col min="1" max="1" width="11.21875" customWidth="1"/>
    <col min="2" max="2" width="9.21875" customWidth="1"/>
    <col min="3" max="3" width="13" customWidth="1"/>
    <col min="4" max="4" width="9.77734375" customWidth="1"/>
    <col min="5" max="5" width="36.5546875" customWidth="1"/>
    <col min="6" max="6" width="13.77734375" customWidth="1"/>
    <col min="7" max="7" width="16.21875" customWidth="1"/>
    <col min="8" max="8" width="5.77734375" customWidth="1"/>
    <col min="9" max="9" width="2.5546875" customWidth="1"/>
    <col min="10" max="10" width="4.44140625" customWidth="1"/>
    <col min="11" max="11" width="7.44140625" style="27" customWidth="1"/>
    <col min="14" max="14" width="10.77734375" customWidth="1"/>
  </cols>
  <sheetData>
    <row r="1" spans="1:14" ht="15.6" x14ac:dyDescent="0.3">
      <c r="A1" s="1" t="s">
        <v>77</v>
      </c>
      <c r="B1" s="1"/>
      <c r="G1" s="58">
        <v>44925</v>
      </c>
      <c r="H1" s="2"/>
      <c r="I1" s="2"/>
      <c r="J1" s="2"/>
    </row>
    <row r="2" spans="1:14" x14ac:dyDescent="0.25">
      <c r="A2" t="s">
        <v>0</v>
      </c>
      <c r="B2" s="27"/>
      <c r="H2" s="2"/>
      <c r="I2" s="2"/>
      <c r="J2" s="2"/>
    </row>
    <row r="3" spans="1:14" ht="15" x14ac:dyDescent="0.25">
      <c r="A3" s="19"/>
      <c r="B3" s="19"/>
      <c r="H3" s="2"/>
      <c r="I3" s="2"/>
      <c r="J3" s="2"/>
    </row>
    <row r="4" spans="1:14" ht="15" x14ac:dyDescent="0.25">
      <c r="A4" s="19" t="s">
        <v>1</v>
      </c>
      <c r="B4" s="19"/>
      <c r="D4" s="69"/>
      <c r="E4" s="69"/>
      <c r="F4" s="69"/>
      <c r="G4" s="57" t="s">
        <v>2</v>
      </c>
      <c r="H4" s="2"/>
      <c r="I4" s="2"/>
      <c r="J4" s="2"/>
    </row>
    <row r="5" spans="1:14" ht="15" x14ac:dyDescent="0.25">
      <c r="A5" s="19" t="s">
        <v>3</v>
      </c>
      <c r="B5" s="19"/>
      <c r="D5" s="69"/>
      <c r="E5" s="69"/>
      <c r="F5" s="69"/>
      <c r="G5" s="7"/>
      <c r="H5" s="2"/>
      <c r="I5" s="2"/>
      <c r="J5" s="2"/>
    </row>
    <row r="6" spans="1:14" ht="15" x14ac:dyDescent="0.25">
      <c r="A6" s="19" t="s">
        <v>4</v>
      </c>
      <c r="B6" s="19"/>
      <c r="D6" s="69"/>
      <c r="E6" s="69"/>
      <c r="F6" s="69"/>
      <c r="G6" s="7"/>
      <c r="H6" s="2"/>
      <c r="I6" s="2"/>
      <c r="J6" s="2"/>
    </row>
    <row r="7" spans="1:14" ht="15.6" x14ac:dyDescent="0.3">
      <c r="A7" s="1"/>
      <c r="B7" s="1"/>
      <c r="G7" s="3"/>
    </row>
    <row r="8" spans="1:14" ht="15.6" x14ac:dyDescent="0.3">
      <c r="A8" s="1" t="s">
        <v>5</v>
      </c>
      <c r="B8" s="1"/>
      <c r="D8" s="45">
        <v>5</v>
      </c>
      <c r="E8" s="46" t="s">
        <v>6</v>
      </c>
      <c r="F8" s="18"/>
      <c r="G8" s="21"/>
    </row>
    <row r="9" spans="1:14" ht="15.6" x14ac:dyDescent="0.3">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05" customHeight="1" x14ac:dyDescent="0.25">
      <c r="A12" s="6"/>
      <c r="B12" s="7"/>
      <c r="C12" s="22"/>
      <c r="D12" s="24" t="s">
        <v>10</v>
      </c>
      <c r="E12" s="24"/>
      <c r="F12" s="40">
        <v>4500</v>
      </c>
      <c r="G12" s="23"/>
      <c r="H12" s="7"/>
      <c r="I12" s="7"/>
      <c r="J12" s="7"/>
      <c r="K12" s="29"/>
    </row>
    <row r="13" spans="1:14" ht="13.05" customHeight="1" x14ac:dyDescent="0.25">
      <c r="A13" s="6"/>
      <c r="B13" s="7"/>
      <c r="C13" s="22"/>
      <c r="D13" s="24" t="s">
        <v>11</v>
      </c>
      <c r="E13" s="24"/>
      <c r="F13" s="41"/>
      <c r="G13" s="23"/>
      <c r="H13" s="7"/>
      <c r="I13" s="7"/>
      <c r="J13" s="7"/>
      <c r="K13" s="29"/>
    </row>
    <row r="14" spans="1:14" ht="13.05" customHeight="1" x14ac:dyDescent="0.25">
      <c r="A14" s="6"/>
      <c r="B14" s="7"/>
      <c r="C14" s="22"/>
      <c r="D14" s="24" t="s">
        <v>12</v>
      </c>
      <c r="E14" s="24"/>
      <c r="F14" s="41"/>
      <c r="G14" s="23"/>
      <c r="H14" s="7"/>
      <c r="I14" s="7"/>
      <c r="J14" s="7"/>
      <c r="K14" s="29"/>
    </row>
    <row r="15" spans="1:14" ht="13.05" customHeight="1" x14ac:dyDescent="0.25">
      <c r="A15" s="6"/>
      <c r="B15" s="7"/>
      <c r="C15" s="22"/>
      <c r="D15" s="24" t="s">
        <v>13</v>
      </c>
      <c r="E15" s="24"/>
      <c r="F15" s="41"/>
      <c r="G15" s="23"/>
      <c r="H15" s="7"/>
      <c r="I15" s="7"/>
      <c r="J15" s="7"/>
      <c r="K15" s="29"/>
    </row>
    <row r="16" spans="1:14" ht="13.05" customHeight="1" x14ac:dyDescent="0.25">
      <c r="A16" s="6"/>
      <c r="B16" s="7"/>
      <c r="C16" s="22"/>
      <c r="D16" s="24" t="s">
        <v>14</v>
      </c>
      <c r="E16" s="24"/>
      <c r="F16" s="41"/>
      <c r="G16" s="23"/>
      <c r="H16" s="7"/>
      <c r="I16" s="7"/>
      <c r="J16" s="7"/>
      <c r="K16" s="29"/>
    </row>
    <row r="17" spans="1:11" ht="13.05" customHeight="1" x14ac:dyDescent="0.25">
      <c r="A17" s="6"/>
      <c r="B17" s="7"/>
      <c r="C17" s="22"/>
      <c r="D17" s="24" t="s">
        <v>15</v>
      </c>
      <c r="E17" s="24"/>
      <c r="F17" s="41"/>
      <c r="G17" s="23"/>
      <c r="H17" s="7"/>
      <c r="I17" s="7"/>
      <c r="J17" s="7"/>
      <c r="K17" s="29"/>
    </row>
    <row r="18" spans="1:11" ht="13.05" customHeight="1" thickBot="1" x14ac:dyDescent="0.3">
      <c r="A18" s="6"/>
      <c r="B18" s="7"/>
      <c r="C18" s="22"/>
      <c r="D18" s="24" t="s">
        <v>16</v>
      </c>
      <c r="E18" s="24"/>
      <c r="F18" s="41"/>
      <c r="G18" s="23"/>
      <c r="H18" s="7"/>
      <c r="I18" s="7"/>
      <c r="J18" s="7"/>
      <c r="K18" s="29"/>
    </row>
    <row r="19" spans="1:11" ht="13.05" customHeight="1" thickBot="1" x14ac:dyDescent="0.3">
      <c r="A19" s="6"/>
      <c r="B19" s="7"/>
      <c r="C19" s="22"/>
      <c r="D19" s="25" t="s">
        <v>17</v>
      </c>
      <c r="E19" s="25"/>
      <c r="F19" s="42">
        <f>+F12+F13-F14-F15+F16+F17+F18</f>
        <v>4500</v>
      </c>
      <c r="G19" s="20" t="str">
        <f>+D8&amp;"mån. inkomster"</f>
        <v>5mån. inkomster</v>
      </c>
      <c r="H19" s="73">
        <f>+F19</f>
        <v>4500</v>
      </c>
      <c r="I19" s="73"/>
      <c r="J19" s="73"/>
      <c r="K19" s="29"/>
    </row>
    <row r="20" spans="1:11" ht="13.05" customHeight="1" thickBot="1" x14ac:dyDescent="0.3">
      <c r="A20" s="6"/>
      <c r="B20" s="7"/>
      <c r="C20" s="22"/>
      <c r="D20" s="23"/>
      <c r="E20" s="23"/>
      <c r="F20" s="23"/>
      <c r="G20" s="20" t="s">
        <v>18</v>
      </c>
      <c r="H20" s="73">
        <f>+H19/D8*12</f>
        <v>10800</v>
      </c>
      <c r="I20" s="73"/>
      <c r="J20" s="73"/>
      <c r="K20" s="29"/>
    </row>
    <row r="21" spans="1:11" ht="10.5" customHeight="1" x14ac:dyDescent="0.25">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05" customHeight="1" x14ac:dyDescent="0.25">
      <c r="A24" s="6"/>
      <c r="B24" s="7"/>
      <c r="C24" s="70"/>
      <c r="D24" s="71"/>
      <c r="E24" s="71"/>
      <c r="F24" s="71"/>
      <c r="G24" s="71"/>
      <c r="H24" s="7"/>
      <c r="I24" s="7"/>
      <c r="J24" s="7"/>
      <c r="K24" s="29"/>
    </row>
    <row r="25" spans="1:11" ht="13.05" customHeight="1" x14ac:dyDescent="0.25">
      <c r="A25" s="6"/>
      <c r="B25" s="7"/>
      <c r="C25" s="22"/>
      <c r="D25" s="24" t="s">
        <v>66</v>
      </c>
      <c r="E25" s="23"/>
      <c r="F25" s="43">
        <v>250000</v>
      </c>
      <c r="G25" s="23"/>
      <c r="H25" s="7"/>
      <c r="I25" s="7"/>
      <c r="J25" s="7"/>
      <c r="K25" s="29"/>
    </row>
    <row r="26" spans="1:11" ht="13.05" customHeight="1" thickBot="1" x14ac:dyDescent="0.3">
      <c r="A26" s="6"/>
      <c r="B26" s="7"/>
      <c r="C26" s="22"/>
      <c r="D26" s="24" t="s">
        <v>67</v>
      </c>
      <c r="E26" s="23"/>
      <c r="F26" s="44"/>
      <c r="G26" s="23"/>
      <c r="H26" s="7"/>
      <c r="I26" s="7"/>
      <c r="J26" s="7"/>
      <c r="K26" s="29"/>
    </row>
    <row r="27" spans="1:11" ht="13.05" customHeight="1" thickBot="1" x14ac:dyDescent="0.3">
      <c r="A27" s="6"/>
      <c r="B27" s="7"/>
      <c r="C27" s="22"/>
      <c r="D27" s="25" t="s">
        <v>21</v>
      </c>
      <c r="E27" s="26"/>
      <c r="F27" s="42">
        <f>+F25-F26</f>
        <v>250000</v>
      </c>
      <c r="G27" s="23"/>
      <c r="H27" s="73">
        <f>+F27</f>
        <v>250000</v>
      </c>
      <c r="I27" s="73"/>
      <c r="J27" s="73"/>
      <c r="K27" s="29"/>
    </row>
    <row r="28" spans="1:11" ht="23.25" customHeight="1" x14ac:dyDescent="0.25">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6" x14ac:dyDescent="0.3">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25</v>
      </c>
      <c r="D35" s="7"/>
      <c r="E35" s="20"/>
      <c r="F35" s="47">
        <f>+IF(AND(H20&lt;14000,H27&lt;18805.68),280,440)</f>
        <v>440</v>
      </c>
      <c r="G35" s="7"/>
      <c r="H35" s="64">
        <f>+IF(AND(H20&lt;14000,H27&lt;18805.68),280/12*D8,440/12*D8)</f>
        <v>183.33333333333331</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26</v>
      </c>
      <c r="C38" s="7" t="s">
        <v>27</v>
      </c>
      <c r="D38" s="7"/>
      <c r="E38" s="7"/>
      <c r="F38" s="7"/>
      <c r="G38" s="7"/>
      <c r="H38" s="7"/>
      <c r="I38" s="7"/>
      <c r="J38" s="7"/>
      <c r="K38" s="29"/>
    </row>
    <row r="39" spans="1:11" x14ac:dyDescent="0.25">
      <c r="A39" s="6"/>
      <c r="B39" s="20"/>
      <c r="C39" s="7"/>
      <c r="D39" s="7"/>
      <c r="E39" s="7"/>
      <c r="F39" s="7"/>
      <c r="G39" s="7"/>
      <c r="H39" s="7"/>
      <c r="I39" s="7" t="s">
        <v>28</v>
      </c>
      <c r="J39" s="7"/>
      <c r="K39" s="29" t="s">
        <v>29</v>
      </c>
    </row>
    <row r="40" spans="1:11" x14ac:dyDescent="0.25">
      <c r="A40" s="6"/>
      <c r="B40" s="20"/>
      <c r="C40" s="11" t="s">
        <v>30</v>
      </c>
      <c r="D40" s="11"/>
      <c r="E40" s="11"/>
      <c r="F40" s="11"/>
      <c r="G40" s="12"/>
      <c r="H40" s="12"/>
      <c r="I40" s="13"/>
      <c r="J40" s="12"/>
      <c r="K40" s="29">
        <f>+IF(I40="",0,I40*200)</f>
        <v>0</v>
      </c>
    </row>
    <row r="41" spans="1:11" ht="25.2" customHeight="1" x14ac:dyDescent="0.25">
      <c r="A41" s="6"/>
      <c r="B41" s="20"/>
      <c r="C41" s="74" t="s">
        <v>78</v>
      </c>
      <c r="D41" s="63"/>
      <c r="E41" s="63"/>
      <c r="F41" s="11"/>
      <c r="G41" s="12"/>
      <c r="H41" s="12"/>
      <c r="I41" s="13"/>
      <c r="J41" s="12"/>
      <c r="K41" s="29">
        <f>+IF(I41="",0,I41*200)</f>
        <v>0</v>
      </c>
    </row>
    <row r="42" spans="1:11" x14ac:dyDescent="0.25">
      <c r="A42" s="6"/>
      <c r="B42" s="20"/>
      <c r="C42" s="7"/>
      <c r="D42" s="7"/>
      <c r="E42" s="7"/>
      <c r="F42" s="7"/>
      <c r="G42" s="12"/>
      <c r="H42" s="12"/>
      <c r="I42" s="12"/>
      <c r="J42" s="12"/>
      <c r="K42" s="29"/>
    </row>
    <row r="43" spans="1:11" x14ac:dyDescent="0.25">
      <c r="A43" s="6"/>
      <c r="B43" s="20"/>
      <c r="C43" s="7" t="s">
        <v>31</v>
      </c>
      <c r="D43" s="7"/>
      <c r="E43" s="7"/>
      <c r="F43" s="7"/>
      <c r="G43" s="7"/>
      <c r="H43" s="7"/>
      <c r="I43" s="7" t="s">
        <v>32</v>
      </c>
      <c r="J43" s="7"/>
      <c r="K43" s="29"/>
    </row>
    <row r="44" spans="1:11" ht="12" customHeight="1" x14ac:dyDescent="0.25">
      <c r="A44" s="6"/>
      <c r="B44" s="20"/>
      <c r="C44" s="7"/>
      <c r="D44" s="32" t="s">
        <v>33</v>
      </c>
      <c r="E44" s="14"/>
      <c r="F44" s="7"/>
      <c r="G44" s="14"/>
      <c r="H44" s="7"/>
      <c r="I44" s="13"/>
      <c r="J44" s="7"/>
      <c r="K44" s="29">
        <f>+IF(I44="",0,I44*200)</f>
        <v>0</v>
      </c>
    </row>
    <row r="45" spans="1:11" x14ac:dyDescent="0.25">
      <c r="A45" s="6"/>
      <c r="B45" s="20"/>
      <c r="C45" s="7"/>
      <c r="D45" s="32" t="s">
        <v>34</v>
      </c>
      <c r="E45" s="32"/>
      <c r="F45" s="7"/>
      <c r="G45" s="14"/>
      <c r="H45" s="14"/>
      <c r="I45" s="13"/>
      <c r="J45" s="14"/>
      <c r="K45" s="29">
        <f>+IF(I45="",0,I45*300)</f>
        <v>0</v>
      </c>
    </row>
    <row r="46" spans="1:11" x14ac:dyDescent="0.25">
      <c r="A46" s="6"/>
      <c r="B46" s="20"/>
      <c r="C46" s="7"/>
      <c r="D46" s="32" t="s">
        <v>35</v>
      </c>
      <c r="E46" s="32"/>
      <c r="F46" s="7"/>
      <c r="G46" s="14"/>
      <c r="H46" s="14"/>
      <c r="I46" s="13"/>
      <c r="J46" s="14"/>
      <c r="K46" s="29">
        <f>+IF(I46="",0,I46*600)</f>
        <v>0</v>
      </c>
    </row>
    <row r="47" spans="1:11" x14ac:dyDescent="0.25">
      <c r="A47" s="6"/>
      <c r="B47" s="20"/>
      <c r="C47" s="7"/>
      <c r="D47" s="32"/>
      <c r="E47" s="32"/>
      <c r="F47" s="7"/>
      <c r="G47" s="14"/>
      <c r="H47" s="14"/>
      <c r="I47" s="54"/>
      <c r="J47" s="14"/>
      <c r="K47" s="29"/>
    </row>
    <row r="48" spans="1:11" x14ac:dyDescent="0.25">
      <c r="A48" s="6"/>
      <c r="B48" s="20"/>
      <c r="C48" s="7"/>
      <c r="D48" s="7"/>
      <c r="E48" s="7"/>
      <c r="F48" s="7" t="s">
        <v>36</v>
      </c>
      <c r="G48" s="7"/>
      <c r="H48" s="7"/>
      <c r="I48" s="7"/>
      <c r="J48" s="7"/>
      <c r="K48" s="29"/>
    </row>
    <row r="49" spans="1:15" x14ac:dyDescent="0.25">
      <c r="A49" s="6"/>
      <c r="B49" s="20"/>
      <c r="C49" s="55" t="s">
        <v>37</v>
      </c>
      <c r="D49" s="7"/>
      <c r="E49" s="20"/>
      <c r="F49" s="47">
        <f>IF(H27&gt;18805.68,(((+H27-(18805.68)))*0.02),0)</f>
        <v>4623.8864000000003</v>
      </c>
      <c r="G49" s="7"/>
      <c r="H49" s="64">
        <f>IF(H27&gt;18805.68,(((+H27-(18805.68)))*0.02)/12*D8,0)</f>
        <v>1926.6193333333333</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38</v>
      </c>
      <c r="C52" s="7" t="s">
        <v>39</v>
      </c>
      <c r="D52" s="15"/>
      <c r="E52" s="15"/>
      <c r="F52" s="15"/>
      <c r="G52" s="7"/>
      <c r="H52" s="64">
        <f>+H35+K40+K41+K45+K46+H49+K44</f>
        <v>2109.9526666666666</v>
      </c>
      <c r="I52" s="64">
        <f>+I35+J40+J41+J45+J46+I49</f>
        <v>0</v>
      </c>
      <c r="J52" s="64"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41</v>
      </c>
      <c r="C54" s="7" t="s">
        <v>42</v>
      </c>
      <c r="D54" s="15"/>
      <c r="E54" s="15"/>
      <c r="F54" s="47">
        <f>+IF(AND(H20&lt;6268.56,H27&lt;18805.68),0,IF(+H20-6268.56+F49&lt;0,0,(H20+F49-6268.56)*0.18))</f>
        <v>1647.9587519999995</v>
      </c>
      <c r="G54" s="7"/>
      <c r="H54" s="64">
        <f>+IF(AND(H20&lt;6268.56,H27&lt;18805.68),0,IF(+H20-6268.56+F49&lt;0,0,(H20+F49-6268.56)*0.18/12*D8))</f>
        <v>686.64947999999981</v>
      </c>
      <c r="I54" s="64">
        <f>(+I20-5532.6+I49)*0.18</f>
        <v>-995.86800000000005</v>
      </c>
      <c r="J54" s="6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6" x14ac:dyDescent="0.3">
      <c r="A57" s="17" t="s">
        <v>43</v>
      </c>
      <c r="B57" s="39"/>
      <c r="C57" s="18"/>
      <c r="D57" s="18">
        <f>+D8</f>
        <v>5</v>
      </c>
      <c r="E57" s="18" t="s">
        <v>64</v>
      </c>
      <c r="F57" s="18"/>
      <c r="G57" s="18"/>
      <c r="H57" s="72">
        <f>+IF(H54&lt;H52,H54,H52)</f>
        <v>686.64947999999981</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6" x14ac:dyDescent="0.3">
      <c r="A60" s="39" t="s">
        <v>44</v>
      </c>
      <c r="B60" s="39"/>
      <c r="D60" t="s">
        <v>45</v>
      </c>
      <c r="H60" s="68"/>
      <c r="I60" s="68"/>
      <c r="J60" s="68"/>
    </row>
    <row r="62" spans="1:15" ht="15.6" x14ac:dyDescent="0.3">
      <c r="A62" s="39" t="s">
        <v>46</v>
      </c>
      <c r="D62" t="s">
        <v>47</v>
      </c>
      <c r="H62" s="68"/>
      <c r="I62" s="68"/>
      <c r="J62" s="68"/>
    </row>
    <row r="65" spans="1:11" ht="15.6" x14ac:dyDescent="0.3">
      <c r="A65" s="33" t="s">
        <v>48</v>
      </c>
      <c r="B65" s="49"/>
      <c r="C65" s="34"/>
      <c r="D65" s="34"/>
      <c r="E65" s="34"/>
      <c r="F65" s="34"/>
      <c r="G65" s="34"/>
      <c r="H65" s="66">
        <f>+H57+H62+H60</f>
        <v>686.64947999999981</v>
      </c>
      <c r="I65" s="66"/>
      <c r="J65" s="66"/>
      <c r="K65" s="35"/>
    </row>
    <row r="68" spans="1:11" x14ac:dyDescent="0.25">
      <c r="A68" t="s">
        <v>49</v>
      </c>
      <c r="D68" s="69"/>
      <c r="E68" s="69"/>
      <c r="F68" s="36"/>
    </row>
    <row r="69" spans="1:11" x14ac:dyDescent="0.25">
      <c r="D69" s="67"/>
      <c r="E69" s="67"/>
      <c r="F69" s="36"/>
    </row>
    <row r="70" spans="1:11" x14ac:dyDescent="0.25">
      <c r="A70" t="s">
        <v>50</v>
      </c>
      <c r="D70" s="69"/>
      <c r="E70" s="69"/>
      <c r="F70" s="36"/>
    </row>
    <row r="71" spans="1:11" x14ac:dyDescent="0.25">
      <c r="D71" s="67"/>
      <c r="E71" s="67"/>
      <c r="F71" s="37"/>
    </row>
    <row r="72" spans="1:11" x14ac:dyDescent="0.25">
      <c r="F72" s="37"/>
    </row>
    <row r="73" spans="1:11" x14ac:dyDescent="0.25">
      <c r="A73" s="53" t="s">
        <v>51</v>
      </c>
      <c r="F73" s="37"/>
    </row>
    <row r="74" spans="1:11" x14ac:dyDescent="0.25">
      <c r="F74" s="37"/>
    </row>
    <row r="75" spans="1:11" ht="60.75" customHeight="1" x14ac:dyDescent="0.25">
      <c r="A75" s="38" t="s">
        <v>52</v>
      </c>
      <c r="B75" s="62" t="s">
        <v>53</v>
      </c>
      <c r="C75" s="63"/>
      <c r="D75" s="63"/>
      <c r="E75" s="63"/>
      <c r="F75" s="63"/>
      <c r="G75" s="63"/>
      <c r="H75" s="63"/>
      <c r="I75" s="63"/>
      <c r="J75" s="63"/>
    </row>
    <row r="76" spans="1:11" x14ac:dyDescent="0.25">
      <c r="A76" s="38"/>
      <c r="B76" s="51"/>
    </row>
    <row r="77" spans="1:11" x14ac:dyDescent="0.25">
      <c r="A77" s="38"/>
      <c r="B77" s="62" t="s">
        <v>56</v>
      </c>
      <c r="C77" s="63"/>
      <c r="D77" s="63"/>
      <c r="E77" s="63"/>
      <c r="F77" s="63"/>
      <c r="G77" s="63"/>
      <c r="H77" s="63"/>
      <c r="I77" s="63"/>
      <c r="J77" s="63"/>
    </row>
    <row r="78" spans="1:11" x14ac:dyDescent="0.25">
      <c r="A78" s="38"/>
      <c r="B78" s="62" t="s">
        <v>57</v>
      </c>
      <c r="C78" s="63"/>
      <c r="D78" s="63"/>
      <c r="E78" s="63"/>
      <c r="F78" s="63"/>
      <c r="G78" s="63"/>
      <c r="H78" s="63"/>
      <c r="I78" s="63"/>
      <c r="J78" s="63"/>
    </row>
    <row r="79" spans="1:11" x14ac:dyDescent="0.25">
      <c r="A79" s="38"/>
      <c r="B79" s="51"/>
    </row>
    <row r="80" spans="1:11" x14ac:dyDescent="0.25">
      <c r="A80" s="38"/>
      <c r="B80" s="62" t="s">
        <v>54</v>
      </c>
      <c r="C80" s="63"/>
      <c r="D80" s="63"/>
      <c r="E80" s="63"/>
      <c r="F80" s="63"/>
      <c r="G80" s="63"/>
      <c r="H80" s="63"/>
      <c r="I80" s="63"/>
      <c r="J80" s="63"/>
    </row>
    <row r="81" spans="1:11" ht="12.75" customHeight="1" x14ac:dyDescent="0.25">
      <c r="A81" s="38"/>
      <c r="B81" s="62" t="s">
        <v>55</v>
      </c>
      <c r="C81" s="63"/>
      <c r="D81" s="63"/>
      <c r="E81" s="63"/>
      <c r="F81" s="63"/>
      <c r="G81" s="63"/>
      <c r="H81" s="63"/>
      <c r="I81" s="63"/>
      <c r="J81" s="63"/>
    </row>
    <row r="82" spans="1:11" x14ac:dyDescent="0.25">
      <c r="A82" s="38"/>
      <c r="B82" s="51"/>
    </row>
    <row r="83" spans="1:11" ht="12.75" customHeight="1" x14ac:dyDescent="0.25">
      <c r="A83" s="38"/>
      <c r="B83" t="s">
        <v>68</v>
      </c>
    </row>
    <row r="84" spans="1:11" ht="12.75" customHeight="1" x14ac:dyDescent="0.25">
      <c r="A84" s="38"/>
      <c r="B84" t="s">
        <v>69</v>
      </c>
    </row>
    <row r="85" spans="1:11" ht="12.75" customHeight="1" x14ac:dyDescent="0.25">
      <c r="A85" s="38"/>
    </row>
    <row r="86" spans="1:11" ht="29.4" customHeight="1" x14ac:dyDescent="0.25">
      <c r="A86" s="38"/>
      <c r="B86" s="63" t="s">
        <v>70</v>
      </c>
      <c r="C86" s="65"/>
      <c r="D86" s="65"/>
      <c r="E86" s="65"/>
      <c r="F86" s="65"/>
      <c r="G86" s="65"/>
      <c r="H86" s="65"/>
      <c r="I86" s="65"/>
      <c r="J86" s="65"/>
    </row>
    <row r="87" spans="1:11" s="60" customFormat="1" ht="12.75" customHeight="1" x14ac:dyDescent="0.25">
      <c r="A87" s="59"/>
      <c r="B87" s="60" t="s">
        <v>75</v>
      </c>
      <c r="K87" s="61"/>
    </row>
    <row r="88" spans="1:11" s="60" customFormat="1" ht="12.75" customHeight="1" x14ac:dyDescent="0.25">
      <c r="A88" s="59"/>
      <c r="B88" s="60" t="s">
        <v>71</v>
      </c>
      <c r="K88" s="61"/>
    </row>
    <row r="89" spans="1:11" s="60" customFormat="1" ht="12.75" customHeight="1" x14ac:dyDescent="0.25">
      <c r="A89" s="59"/>
      <c r="B89" s="60" t="s">
        <v>72</v>
      </c>
      <c r="K89" s="61"/>
    </row>
    <row r="90" spans="1:11" s="60" customFormat="1" ht="12.75" customHeight="1" x14ac:dyDescent="0.25">
      <c r="A90" s="59"/>
      <c r="B90" s="60" t="s">
        <v>73</v>
      </c>
      <c r="K90" s="61"/>
    </row>
    <row r="91" spans="1:11" s="60" customFormat="1" ht="12.75" customHeight="1" x14ac:dyDescent="0.25">
      <c r="A91" s="59"/>
      <c r="B91" s="60" t="s">
        <v>74</v>
      </c>
      <c r="K91" s="61"/>
    </row>
    <row r="92" spans="1:11" x14ac:dyDescent="0.25">
      <c r="A92" s="37"/>
      <c r="B92" s="52"/>
    </row>
    <row r="93" spans="1:11" ht="43.5" customHeight="1" x14ac:dyDescent="0.25">
      <c r="A93" s="38" t="s">
        <v>58</v>
      </c>
      <c r="B93" s="62" t="s">
        <v>59</v>
      </c>
      <c r="C93" s="63"/>
      <c r="D93" s="63"/>
      <c r="E93" s="63"/>
      <c r="F93" s="63"/>
      <c r="G93" s="63"/>
      <c r="H93" s="63"/>
      <c r="I93" s="63"/>
      <c r="J93" s="63"/>
    </row>
    <row r="94" spans="1:11" x14ac:dyDescent="0.25">
      <c r="A94" s="37"/>
      <c r="B94" s="52"/>
    </row>
    <row r="95" spans="1:11" ht="39" customHeight="1" x14ac:dyDescent="0.25">
      <c r="A95" s="37"/>
      <c r="B95" s="75" t="s">
        <v>76</v>
      </c>
      <c r="C95" s="63"/>
      <c r="D95" s="63"/>
      <c r="E95" s="63"/>
      <c r="F95" s="63"/>
      <c r="G95" s="63"/>
      <c r="H95" s="63"/>
      <c r="I95" s="63"/>
      <c r="J95" s="63"/>
      <c r="K95" s="63"/>
    </row>
    <row r="96" spans="1:11" x14ac:dyDescent="0.25">
      <c r="A96" s="37"/>
      <c r="B96" s="52"/>
    </row>
    <row r="97" spans="1:13" ht="33.75" customHeight="1" x14ac:dyDescent="0.25">
      <c r="A97" s="38" t="s">
        <v>60</v>
      </c>
      <c r="B97" s="62" t="s">
        <v>79</v>
      </c>
      <c r="C97" s="63"/>
      <c r="D97" s="63"/>
      <c r="E97" s="63"/>
      <c r="F97" s="63"/>
      <c r="G97" s="63"/>
      <c r="H97" s="63"/>
      <c r="I97" s="63"/>
      <c r="J97" s="63"/>
    </row>
    <row r="98" spans="1:13" x14ac:dyDescent="0.25">
      <c r="A98" s="37"/>
      <c r="B98" s="52"/>
      <c r="M98" s="16"/>
    </row>
    <row r="99" spans="1:13" ht="42" customHeight="1" x14ac:dyDescent="0.25">
      <c r="A99" s="38" t="s">
        <v>61</v>
      </c>
      <c r="B99" s="62" t="s">
        <v>80</v>
      </c>
      <c r="C99" s="63"/>
      <c r="D99" s="63"/>
      <c r="E99" s="63"/>
      <c r="F99" s="63"/>
      <c r="G99" s="63"/>
      <c r="H99" s="63"/>
      <c r="I99" s="63"/>
      <c r="J99" s="63"/>
    </row>
    <row r="100" spans="1:13" x14ac:dyDescent="0.25">
      <c r="A100" s="37"/>
      <c r="B100" s="52"/>
    </row>
    <row r="101" spans="1:13" ht="120" customHeight="1" x14ac:dyDescent="0.25">
      <c r="A101" s="38" t="s">
        <v>62</v>
      </c>
      <c r="B101" s="62" t="s">
        <v>81</v>
      </c>
      <c r="C101" s="63"/>
      <c r="D101" s="63"/>
      <c r="E101" s="63"/>
      <c r="F101" s="63"/>
      <c r="G101" s="63"/>
      <c r="H101" s="63"/>
      <c r="I101" s="63"/>
      <c r="J101" s="63"/>
    </row>
    <row r="102" spans="1:13" x14ac:dyDescent="0.25">
      <c r="A102" s="37"/>
      <c r="B102" s="52"/>
    </row>
    <row r="103" spans="1:13" x14ac:dyDescent="0.25">
      <c r="A103" s="38" t="s">
        <v>63</v>
      </c>
      <c r="B103" s="62" t="s">
        <v>65</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dJAbQynfhXDCoUQy43GtOJMYxPVSFAfnwPhgdSiOQHyJgXT2n5Pg7NDMQG6g+Aq4AY0D9Vg+rUfOG5nFmsXuuQ==" saltValue="THpS1NtTrzSoPDz/r1nhxg==" spinCount="100000" sheet="1"/>
  <customSheetViews>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103:J103"/>
    <mergeCell ref="B81:J81"/>
    <mergeCell ref="B77:J77"/>
    <mergeCell ref="B78:J78"/>
    <mergeCell ref="B93:J93"/>
    <mergeCell ref="B99:J99"/>
    <mergeCell ref="B101:J101"/>
    <mergeCell ref="B97:J97"/>
    <mergeCell ref="B86:J86"/>
    <mergeCell ref="B95:K95"/>
    <mergeCell ref="D4:F4"/>
    <mergeCell ref="D6:F6"/>
    <mergeCell ref="C24:G24"/>
    <mergeCell ref="D70:E70"/>
    <mergeCell ref="H57:J57"/>
    <mergeCell ref="D69:E69"/>
    <mergeCell ref="H27:J27"/>
    <mergeCell ref="D5:F5"/>
    <mergeCell ref="H19:J19"/>
    <mergeCell ref="H20:J20"/>
    <mergeCell ref="H60:J60"/>
    <mergeCell ref="D68:E68"/>
    <mergeCell ref="C41:E41"/>
    <mergeCell ref="B75:J75"/>
    <mergeCell ref="B80:J80"/>
    <mergeCell ref="H35:J35"/>
    <mergeCell ref="H65:J65"/>
    <mergeCell ref="D71:E71"/>
    <mergeCell ref="H49:J49"/>
    <mergeCell ref="H52:J52"/>
    <mergeCell ref="H54:J54"/>
    <mergeCell ref="H62:J62"/>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Oksala Outi (DVV)</cp:lastModifiedBy>
  <cp:lastPrinted>2022-12-30T09:01:32Z</cp:lastPrinted>
  <dcterms:created xsi:type="dcterms:W3CDTF">2012-12-18T08:26:02Z</dcterms:created>
  <dcterms:modified xsi:type="dcterms:W3CDTF">2022-12-30T09:02:20Z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