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03102071\Desktop\Tilintarkastus\EV palkkiolaskelma\Laskurit 2025\"/>
    </mc:Choice>
  </mc:AlternateContent>
  <xr:revisionPtr revIDLastSave="0" documentId="13_ncr:1_{E7A7B2CC-435B-4EF8-A5E4-489C2CB9872A}" xr6:coauthVersionLast="47" xr6:coauthVersionMax="47" xr10:uidLastSave="{00000000-0000-0000-0000-000000000000}"/>
  <bookViews>
    <workbookView xWindow="-108" yWindow="-108" windowWidth="23256" windowHeight="12576" xr2:uid="{00000000-000D-0000-FFFF-FFFF00000000}"/>
  </bookViews>
  <sheets>
    <sheet name="Lomake" sheetId="2" r:id="rId1"/>
  </sheets>
  <definedNames>
    <definedName name="_xlnm.Print_Area" localSheetId="0">Lomake!$A$1:$K$102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2" l="1"/>
  <c r="F54" i="2"/>
  <c r="H49" i="2"/>
  <c r="F49" i="2"/>
  <c r="H35" i="2"/>
  <c r="F35" i="2"/>
  <c r="K46" i="2"/>
  <c r="K45" i="2"/>
  <c r="K44" i="2"/>
  <c r="K41" i="2"/>
  <c r="K40" i="2"/>
  <c r="F19" i="2" l="1"/>
  <c r="H19" i="2"/>
  <c r="H20" i="2"/>
  <c r="F27" i="2"/>
  <c r="H27" i="2"/>
  <c r="D57" i="2"/>
  <c r="G19" i="2"/>
  <c r="I52" i="2"/>
  <c r="J52" i="2"/>
  <c r="I54" i="2"/>
  <c r="J54" i="2"/>
  <c r="J57" i="2"/>
  <c r="I57" i="2"/>
  <c r="H52" i="2" l="1"/>
  <c r="H57" i="2" s="1"/>
  <c r="H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kommentti:</t>
        </r>
        <r>
          <rPr>
            <sz val="8"/>
            <color indexed="81"/>
            <rFont val="Tahoma"/>
            <family val="2"/>
          </rPr>
          <t xml:space="preserve">
Lisää tähän kuukausien määrä</t>
        </r>
      </text>
    </comment>
    <comment ref="B11" authorId="1" shapeId="0" xr:uid="{00000000-0006-0000-0000-000002000000}">
      <text>
        <r>
          <rPr>
            <b/>
            <sz val="8"/>
            <color indexed="8"/>
            <rFont val="Times New Roman"/>
            <family val="1"/>
          </rPr>
          <t xml:space="preserve">Kommentti:
</t>
        </r>
        <r>
          <rPr>
            <sz val="8"/>
            <color indexed="8"/>
            <rFont val="Times New Roman"/>
            <family val="1"/>
          </rPr>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maksut.Sosiaalietuuksia ovat esimerkiksi asumis- , hoito- ja toimeentulotuki</t>
        </r>
      </text>
    </comment>
    <comment ref="D17" authorId="0" shapeId="0" xr:uid="{00000000-0006-0000-0000-000003000000}">
      <text>
        <r>
          <rPr>
            <b/>
            <sz val="8"/>
            <color indexed="81"/>
            <rFont val="Tahoma"/>
            <family val="2"/>
          </rPr>
          <t>kommentti:</t>
        </r>
        <r>
          <rPr>
            <sz val="8"/>
            <color indexed="81"/>
            <rFont val="Tahoma"/>
            <family val="2"/>
          </rPr>
          <t xml:space="preserve">
Erillinen laskelma  ja selvitykset laskun liitteeksi”</t>
        </r>
      </text>
    </comment>
    <comment ref="D18" authorId="0" shapeId="0" xr:uid="{00000000-0006-0000-0000-000004000000}">
      <text>
        <r>
          <rPr>
            <b/>
            <sz val="8"/>
            <color indexed="81"/>
            <rFont val="Tahoma"/>
            <family val="2"/>
          </rPr>
          <t>kommentti:</t>
        </r>
        <r>
          <rPr>
            <sz val="8"/>
            <color indexed="81"/>
            <rFont val="Tahoma"/>
            <family val="2"/>
          </rPr>
          <t xml:space="preserve">
Esimerkiksi asumis-, hoito- ja toimeentulotuki</t>
        </r>
      </text>
    </comment>
    <comment ref="B23" authorId="1" shapeId="0" xr:uid="{00000000-0006-0000-0000-000005000000}">
      <text>
        <r>
          <rPr>
            <b/>
            <sz val="8"/>
            <color indexed="8"/>
            <rFont val="Times New Roman"/>
            <family val="1"/>
          </rPr>
          <t xml:space="preserve">Kommentti:
</t>
        </r>
        <r>
          <rPr>
            <sz val="8"/>
            <color indexed="8"/>
            <rFont val="Times New Roman"/>
            <family val="1"/>
          </rPr>
          <t>Holh TL 44 4 4 mom. Varallisuuden käypä arvo vähennettynä päämiehen veloilla. Varallisuutta määriteltäessä ei oteta huomioon päämiehen henkilökohtaisessa käytössä olevaa asuntoa ja siihen kohdistuvaa velkaa.</t>
        </r>
      </text>
    </comment>
    <comment ref="B35" authorId="1" shapeId="0" xr:uid="{00000000-0006-0000-0000-000006000000}">
      <text>
        <r>
          <rPr>
            <b/>
            <sz val="8"/>
            <color indexed="8"/>
            <rFont val="Times New Roman"/>
            <family val="1"/>
          </rPr>
          <t xml:space="preserve">Kommentti:
</t>
        </r>
        <r>
          <rPr>
            <sz val="8"/>
            <color indexed="8"/>
            <rFont val="Times New Roman"/>
            <family val="1"/>
          </rPr>
          <t>Palkkioasetus 2 §: Perusmaksu on 520 euroa . Perusmaksu on kuitenkin 330 euroa, jos  päämiehen vuositulo on 15 000 euroa tai pienempi ja varallisuus alle  21 367,80 euroa.</t>
        </r>
      </text>
    </comment>
    <comment ref="C49" authorId="1" shapeId="0" xr:uid="{00000000-0006-0000-0000-000007000000}">
      <text>
        <r>
          <rPr>
            <b/>
            <sz val="8"/>
            <color indexed="8"/>
            <rFont val="Times New Roman"/>
            <family val="1"/>
          </rPr>
          <t xml:space="preserve">Kommentti:
</t>
        </r>
        <r>
          <rPr>
            <sz val="8"/>
            <color indexed="8"/>
            <rFont val="Times New Roman"/>
            <family val="1"/>
          </rPr>
          <t>Palkkioasetus 4 § 3 mom.Omaisuuden hoitamisesta peritty maksu on 2% varallisuuden käyvästä arvosta, josta vähennetty velat ja 21 367,80 euroa. Varallisuutta määriteltäessä ei oteta huomioon päämiehen henkilökohtaisessa käytössä olevaa asuntoa ja siihen kohdistuvaa velkaa</t>
        </r>
      </text>
    </comment>
    <comment ref="B54" authorId="1" shapeId="0" xr:uid="{00000000-0006-0000-0000-000008000000}">
      <text>
        <r>
          <rPr>
            <b/>
            <sz val="8"/>
            <color indexed="8"/>
            <rFont val="Times New Roman"/>
            <family val="1"/>
          </rPr>
          <t xml:space="preserve">Kommentti:
</t>
        </r>
        <r>
          <rPr>
            <sz val="8"/>
            <color indexed="8"/>
            <rFont val="Times New Roman"/>
            <family val="1"/>
          </rPr>
          <t xml:space="preserve">Palkkioasetus 5 §: Perusmaksu ja lisämaksu voivat olla yhteensä korkeintaan 19 % laskennallisesta vuositulosta. 
Laskennallinen vuositulo saadaan laskemalla yhteen kohdan 2.2.3. tarkoittama euromäärä ja kohdan 1.1. tarkoittama vuositulo, josta on vähennetty 7 122,60 euroa.
Palkkiota ei saa holhoustoimilain 44 §:n nojalla periä lainkaan, jos tulot ovat vuodessa 7 122,60 euroa tai vähemmän ja varallisuus on 21 367,80 euroa tai vähemmän. </t>
        </r>
      </text>
    </comment>
    <comment ref="A57" authorId="1" shapeId="0" xr:uid="{00000000-0006-0000-0000-000009000000}">
      <text>
        <r>
          <rPr>
            <b/>
            <sz val="8"/>
            <color indexed="8"/>
            <rFont val="Times New Roman"/>
            <family val="1"/>
          </rPr>
          <t xml:space="preserve">Kommentti:
</t>
        </r>
        <r>
          <rPr>
            <sz val="8"/>
            <color indexed="8"/>
            <rFont val="Times New Roman"/>
            <family val="1"/>
          </rPr>
          <t xml:space="preserve">pienempi kohdasta 2.3 tai 2.4.) </t>
        </r>
      </text>
    </comment>
  </commentList>
</comments>
</file>

<file path=xl/sharedStrings.xml><?xml version="1.0" encoding="utf-8"?>
<sst xmlns="http://schemas.openxmlformats.org/spreadsheetml/2006/main" count="82" uniqueCount="76">
  <si>
    <t>1. Päämiehen tulot ja varallisuus</t>
  </si>
  <si>
    <t>2. Palkkion osat</t>
  </si>
  <si>
    <t>Kpl</t>
  </si>
  <si>
    <t>Perinnönjako, ositus tai erottelu,</t>
  </si>
  <si>
    <t>3. Perittävä palkkio</t>
  </si>
  <si>
    <t>kuukaudelta</t>
  </si>
  <si>
    <t>Tilikausi:</t>
  </si>
  <si>
    <t>Päämiehen tulot</t>
  </si>
  <si>
    <t>Palkka-, eläke- ja muut ansiotulot (netto)</t>
  </si>
  <si>
    <t>Velat (pl asuntovelka)</t>
  </si>
  <si>
    <t>Päämiehen varallisuus</t>
  </si>
  <si>
    <t xml:space="preserve"> vuokratulot</t>
  </si>
  <si>
    <t>Erittely ja tositteet liitteenä</t>
  </si>
  <si>
    <t>Palkkio ja kulut yhteensä</t>
  </si>
  <si>
    <t>Paikka ja päivämäärä</t>
  </si>
  <si>
    <t>Allekirjoitus</t>
  </si>
  <si>
    <t>Eur</t>
  </si>
  <si>
    <t>Kohta 1.1.</t>
  </si>
  <si>
    <t>Kohta 1.2.</t>
  </si>
  <si>
    <t>Kohta 2.1.</t>
  </si>
  <si>
    <t>Kohta 2.2.3.</t>
  </si>
  <si>
    <t>Kohta 2.4.</t>
  </si>
  <si>
    <t>Kohta 3.</t>
  </si>
  <si>
    <t>Hetu:</t>
  </si>
  <si>
    <t>Palkkio ja kululasku</t>
  </si>
  <si>
    <t>Tulot vuodessa</t>
  </si>
  <si>
    <t>1.1.</t>
  </si>
  <si>
    <t>1.2.</t>
  </si>
  <si>
    <t xml:space="preserve">Päämiehen varallisuus </t>
  </si>
  <si>
    <t xml:space="preserve">Päämiehen tulot tilikaudella </t>
  </si>
  <si>
    <t>2.1.</t>
  </si>
  <si>
    <t>2.2.</t>
  </si>
  <si>
    <t>2.3.</t>
  </si>
  <si>
    <t>2.4.</t>
  </si>
  <si>
    <t xml:space="preserve">Palkkio voi olla korkeintaan (laskettu palkkiorajoittimella) </t>
  </si>
  <si>
    <t>Perusmaksu ja lisämaksut yhteensä</t>
  </si>
  <si>
    <t>Lisämaksut</t>
  </si>
  <si>
    <t>4. Erityiskorvaus</t>
  </si>
  <si>
    <t>Erillinen liite</t>
  </si>
  <si>
    <t>5. Kulut</t>
  </si>
  <si>
    <t>Koko vuosi</t>
  </si>
  <si>
    <t>Muut pääomatulot (netto)</t>
  </si>
  <si>
    <t>Esimerkiksi asumis-, hoito- ja toimeentulotuki</t>
  </si>
  <si>
    <t>Kommentit</t>
  </si>
  <si>
    <t>2.2.3. Omaisuuden hoitaminen</t>
  </si>
  <si>
    <t xml:space="preserve">Perittävä palkkio on pienempi kohdista 2.3 tai 2.4. </t>
  </si>
  <si>
    <t>(Holhoustoimilaki 44§, valtioneuvoston asetus edunvalvojan palkkion suuruudesta 696/2012)</t>
  </si>
  <si>
    <t>Metsänmyyntitulon huomioiminen edunvalvojan palkkiossa.</t>
  </si>
  <si>
    <t xml:space="preserve">Metsän vuotuisen tuoton myymisestä saadut varat voidaan huomioida tuloina. </t>
  </si>
  <si>
    <t>- vuotuisen tuoton määrä kuutiometreinä = selviää metsäsuunnitelmasta tai metsäasiantuntijalta</t>
  </si>
  <si>
    <t>- keskimääräinen kuutiohinta = laske metsänmyynnistä saadut tulot yhteen tilikauden ajalta ja jaa luku myytyjen kuutioiden määrällä</t>
  </si>
  <si>
    <t xml:space="preserve">- kulut metsän uudistamisesta = laske tilikauden aikana maksetut metsänhoitokulut </t>
  </si>
  <si>
    <t>Metsänmyynnistä seuraavana vuonna erääntyvät merkittävät luovutusvoittoverot ja arvonlisäverot kirjataan veloiksi jo ennakolta. Varallisuuteen vaikuttaa myös seuraavana vuonna erääntyvät merkittävät metsänmyyntitulot, jotka voi lisätä varallisuuden arvoon jo ennakolta. Huomioi varallisuuden arvoa vähentävänä, jos puuta on myyty vuotuisen tuoton yli.</t>
  </si>
  <si>
    <t>- vuodet, joilta tuotto huomioidaan = edunvalvonnan alkaminen tai viimeisin myynti (viimeksi tapahtunut)</t>
  </si>
  <si>
    <t>- palkkiossa huomioitava vuotuinen tuotto = vastaukseksi saatua lukua voi käyttää metsänmyyntitulona palkkiolaskelmassa</t>
  </si>
  <si>
    <t>Erillinen laskelma ja selvitykset laskun liitteeksi</t>
  </si>
  <si>
    <t>Ohje: vuodet, joilta tuotto huomioidaan x vuotuisen tuoton määrä kuutiometreinä x keskimääräinen kuutiohinta – kulut metsän uudistamisesta = palkkiossa huomioitava vuotuinen tuotto euroina</t>
  </si>
  <si>
    <t>Päämies:</t>
  </si>
  <si>
    <t>Edunvalvoja:</t>
  </si>
  <si>
    <t>Sosiaalietuudet</t>
  </si>
  <si>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 Sosiaalietuuksia ovat esimerkiksi asumis-, hoito- ja toimeentulotuki.</t>
  </si>
  <si>
    <t xml:space="preserve"> - Tulonhankkimismenot (vastike)</t>
  </si>
  <si>
    <t xml:space="preserve"> - Ennakonpidätys (verot)</t>
  </si>
  <si>
    <t>Korko- ja osinko tulot (netto)</t>
  </si>
  <si>
    <t>Omaisuus (pl asunnon arvo)</t>
  </si>
  <si>
    <t>Holh TL 44 § 4 mom. Varallisuuden käypä arvo vähennettynä päämiehen veloilla. Varallisuutta määriteltäessä ei oteta huomioon päämiehen henkilökohtaisessa käytössä olevaa asuntoa ja siihen kohdistuvaa velkaa.</t>
  </si>
  <si>
    <t>2.2.1. Edunvalvonnan aloittamisesta perittävä maksu 240 euroa</t>
  </si>
  <si>
    <t>2.2.2. DVV:n lupaa edellyttävästä tai vastaavasta toimenpiteestä 240 euroa</t>
  </si>
  <si>
    <t>Perusmaksu  (520 tai 330 euroa)</t>
  </si>
  <si>
    <t>jos päämiehelle tuleva osuus on 20 000 euroa tai alle, maksu 240 euroa</t>
  </si>
  <si>
    <t>jos päämiehelle tuleva osuus on yli 20 000 euroa, maksu 400 euroa</t>
  </si>
  <si>
    <t>jos päämiehelle tuleva osuus on yli 100 000 euroa, maksu 750 euroa</t>
  </si>
  <si>
    <t>Palkkioasetus 2 §: Perusmaksu on 520 euroa. Perusmaksu on kuitenkin 330 euroa, jos päämiehen vuositulo on 15 000 euroa tai pienempi ja varallisuus alle 21 367,80 euroa.</t>
  </si>
  <si>
    <t>Palkkioasetus 4 § 3 mom. Omaisuuden hoitamisesta peritty maksu on 2% varallisuuden käyvästä arvosta, josta on vähennetty velat ja 21 367,80 euroa. Varallisuutta määriteltäessä ei oteta huomioon päämiehen henkilökohtaisessa käytössä olevaa asuntoa ja siihen kohdistuvaa velkaa.</t>
  </si>
  <si>
    <t xml:space="preserve">Palkkioasetus 5 §: Perusmaksu ja lisämaksu voivat olla yhteensä korkeintaan 19 % laskennallisesta vuositulosta. 
Laskennallinen vuositulo saadaan laskemalla yhteen kohdan 2.2.3. tarkoittama euromäärä ja kohdan 1.1. tarkoittama vuositulo, josta on vähennetty 7 122,60 euroa.
Palkkiota ei saa holhoustoimilain 44 §:n nojalla periä lainkaan, jos tulot ovat vuodessa 7 122,60 euroa tai vähemmän ja varallisuus on 21 367,80 euroa tai vähemmän. 
</t>
  </si>
  <si>
    <t>Edunvalvojan palkkio- ja kululasku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</si>
</sst>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8"/>
      <color indexed="8"/>
      <name val="Times New Roman"/>
      <family val="1"/>
    </font>
    <font>
      <sz val="8"/>
      <color indexed="8"/>
      <name val="Times New Roman"/>
      <family val="1"/>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7">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4" fillId="0" borderId="0" xfId="0" applyFont="1" applyBorder="1"/>
    <xf numFmtId="0" fontId="6" fillId="0" borderId="0" xfId="0" applyFont="1"/>
    <xf numFmtId="0" fontId="0" fillId="0" borderId="0" xfId="0" applyBorder="1" applyAlignment="1">
      <alignment horizontal="right"/>
    </xf>
    <xf numFmtId="164" fontId="4" fillId="0" borderId="0" xfId="0" applyNumberFormat="1" applyFont="1"/>
    <xf numFmtId="0" fontId="9" fillId="0" borderId="0" xfId="0" applyNumberFormat="1" applyFont="1" applyBorder="1" applyAlignment="1">
      <alignment wrapText="1"/>
    </xf>
    <xf numFmtId="0" fontId="10" fillId="0" borderId="0" xfId="0" applyFont="1" applyAlignment="1">
      <alignment wrapText="1"/>
    </xf>
    <xf numFmtId="0" fontId="10" fillId="0" borderId="0" xfId="0" applyFont="1" applyAlignment="1"/>
    <xf numFmtId="0" fontId="11" fillId="0" borderId="0" xfId="0" applyFont="1" applyAlignment="1"/>
    <xf numFmtId="0" fontId="11" fillId="0" borderId="0" xfId="0" applyFont="1" applyAlignment="1">
      <alignment wrapText="1"/>
    </xf>
    <xf numFmtId="0" fontId="12" fillId="0" borderId="0" xfId="0" applyFont="1"/>
    <xf numFmtId="0" fontId="12" fillId="0" borderId="7" xfId="0" applyFont="1" applyBorder="1"/>
    <xf numFmtId="0" fontId="12" fillId="0" borderId="8" xfId="0" applyFont="1" applyBorder="1"/>
    <xf numFmtId="0" fontId="12"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2"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10" fillId="2" borderId="14" xfId="0" applyNumberFormat="1" applyFont="1" applyFill="1" applyBorder="1" applyAlignment="1" applyProtection="1">
      <protection locked="0"/>
    </xf>
    <xf numFmtId="4" fontId="10" fillId="2" borderId="12" xfId="0" applyNumberFormat="1" applyFont="1" applyFill="1" applyBorder="1" applyAlignment="1" applyProtection="1">
      <protection locked="0"/>
    </xf>
    <xf numFmtId="4" fontId="4" fillId="0" borderId="0" xfId="0" applyNumberFormat="1" applyFont="1" applyFill="1" applyProtection="1"/>
    <xf numFmtId="4" fontId="10" fillId="2" borderId="14" xfId="0" applyNumberFormat="1" applyFont="1" applyFill="1" applyBorder="1" applyAlignment="1" applyProtection="1">
      <alignment wrapText="1"/>
      <protection locked="0"/>
    </xf>
    <xf numFmtId="4" fontId="10"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4"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0" fontId="0" fillId="0" borderId="0" xfId="0" applyFont="1"/>
    <xf numFmtId="0" fontId="0" fillId="0" borderId="0" xfId="0" applyNumberFormat="1" applyAlignment="1" applyProtection="1">
      <alignment wrapText="1"/>
    </xf>
    <xf numFmtId="0" fontId="0" fillId="0" borderId="0" xfId="0" applyAlignment="1">
      <alignment wrapText="1"/>
    </xf>
    <xf numFmtId="49" fontId="0" fillId="0" borderId="0" xfId="0" applyNumberFormat="1"/>
    <xf numFmtId="0" fontId="0" fillId="0" borderId="10" xfId="0" applyBorder="1" applyAlignment="1" applyProtection="1">
      <protection locked="0"/>
    </xf>
    <xf numFmtId="49" fontId="0" fillId="0" borderId="0" xfId="0" applyNumberFormat="1" applyAlignment="1" applyProtection="1">
      <alignment wrapText="1"/>
    </xf>
    <xf numFmtId="0" fontId="0" fillId="0" borderId="0" xfId="0" applyAlignment="1">
      <alignment wrapText="1"/>
    </xf>
    <xf numFmtId="4" fontId="0" fillId="0" borderId="0" xfId="0" applyNumberFormat="1" applyBorder="1" applyAlignment="1"/>
    <xf numFmtId="0" fontId="0" fillId="0" borderId="14" xfId="0" applyBorder="1" applyAlignment="1" applyProtection="1">
      <protection locked="0"/>
    </xf>
    <xf numFmtId="4" fontId="6" fillId="3" borderId="0" xfId="0" applyNumberFormat="1" applyFont="1" applyFill="1" applyBorder="1" applyAlignment="1" applyProtection="1">
      <protection locked="0"/>
    </xf>
    <xf numFmtId="4" fontId="1" fillId="0" borderId="12" xfId="0" applyNumberFormat="1" applyFont="1" applyBorder="1" applyAlignment="1"/>
    <xf numFmtId="0" fontId="0" fillId="0" borderId="0" xfId="0" applyNumberFormat="1" applyAlignment="1" applyProtection="1">
      <alignment wrapText="1"/>
    </xf>
    <xf numFmtId="0" fontId="0" fillId="0" borderId="0" xfId="0" applyAlignment="1"/>
    <xf numFmtId="0" fontId="9" fillId="0" borderId="0" xfId="0" applyNumberFormat="1" applyFont="1" applyBorder="1" applyAlignment="1">
      <alignment wrapText="1"/>
    </xf>
    <xf numFmtId="0" fontId="10" fillId="0" borderId="0" xfId="0" applyFont="1" applyAlignment="1">
      <alignment wrapText="1"/>
    </xf>
    <xf numFmtId="4" fontId="0" fillId="0" borderId="16" xfId="0" applyNumberFormat="1" applyFill="1" applyBorder="1" applyAlignment="1" applyProtection="1"/>
    <xf numFmtId="4" fontId="1" fillId="0" borderId="0" xfId="0" applyNumberFormat="1" applyFont="1" applyBorder="1" applyAlignment="1"/>
    <xf numFmtId="0" fontId="0" fillId="0" borderId="0" xfId="0" applyAlignment="1" applyProtection="1">
      <alignment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5"/>
  <sheetViews>
    <sheetView showGridLines="0" showZeros="0" tabSelected="1" zoomScaleNormal="100" workbookViewId="0">
      <selection activeCell="D4" sqref="D4:F4"/>
    </sheetView>
  </sheetViews>
  <sheetFormatPr defaultRowHeight="13.2" x14ac:dyDescent="0.25"/>
  <cols>
    <col min="1" max="1" width="9.5546875" customWidth="1"/>
    <col min="2" max="2" width="12.77734375" customWidth="1"/>
    <col min="3" max="3" width="13" customWidth="1"/>
    <col min="4" max="4" width="9.6640625" customWidth="1"/>
    <col min="5" max="5" width="25.6640625" customWidth="1"/>
    <col min="6" max="6" width="13.88671875" customWidth="1"/>
    <col min="7" max="7" width="13.109375" customWidth="1"/>
    <col min="8" max="8" width="5.6640625" customWidth="1"/>
    <col min="9" max="9" width="2.5546875" customWidth="1"/>
    <col min="10" max="10" width="4.44140625" customWidth="1"/>
    <col min="11" max="11" width="7.109375" style="27" customWidth="1"/>
    <col min="14" max="14" width="10.88671875" customWidth="1"/>
  </cols>
  <sheetData>
    <row r="1" spans="1:14" ht="15.6" x14ac:dyDescent="0.3">
      <c r="A1" s="1" t="s">
        <v>75</v>
      </c>
      <c r="B1" s="1"/>
      <c r="G1" s="58">
        <v>45643</v>
      </c>
      <c r="H1" s="2"/>
      <c r="I1" s="2"/>
      <c r="J1" s="2"/>
    </row>
    <row r="2" spans="1:14" x14ac:dyDescent="0.25">
      <c r="A2" s="59" t="s">
        <v>46</v>
      </c>
      <c r="B2" s="27"/>
      <c r="H2" s="2"/>
      <c r="I2" s="2"/>
      <c r="J2" s="2"/>
    </row>
    <row r="3" spans="1:14" ht="15" x14ac:dyDescent="0.25">
      <c r="A3" s="19"/>
      <c r="B3" s="19"/>
      <c r="H3" s="2"/>
      <c r="I3" s="2"/>
      <c r="J3" s="2"/>
    </row>
    <row r="4" spans="1:14" ht="15" x14ac:dyDescent="0.25">
      <c r="A4" s="19" t="s">
        <v>57</v>
      </c>
      <c r="B4" s="19"/>
      <c r="D4" s="67"/>
      <c r="E4" s="67"/>
      <c r="F4" s="67"/>
      <c r="G4" s="57" t="s">
        <v>23</v>
      </c>
      <c r="H4" s="2"/>
      <c r="I4" s="2"/>
      <c r="J4" s="2"/>
    </row>
    <row r="5" spans="1:14" ht="15" x14ac:dyDescent="0.25">
      <c r="A5" s="19" t="s">
        <v>58</v>
      </c>
      <c r="B5" s="19"/>
      <c r="D5" s="67"/>
      <c r="E5" s="67"/>
      <c r="F5" s="67"/>
      <c r="G5" s="7"/>
      <c r="H5" s="2"/>
      <c r="I5" s="2"/>
      <c r="J5" s="2"/>
    </row>
    <row r="6" spans="1:14" ht="15" x14ac:dyDescent="0.25">
      <c r="A6" s="19" t="s">
        <v>6</v>
      </c>
      <c r="B6" s="19"/>
      <c r="D6" s="67"/>
      <c r="E6" s="67"/>
      <c r="F6" s="67"/>
      <c r="G6" s="7"/>
      <c r="H6" s="2"/>
      <c r="I6" s="2"/>
      <c r="J6" s="2"/>
    </row>
    <row r="7" spans="1:14" ht="15.6" x14ac:dyDescent="0.3">
      <c r="A7" s="1"/>
      <c r="B7" s="1"/>
      <c r="G7" s="3"/>
    </row>
    <row r="8" spans="1:14" ht="15.6" x14ac:dyDescent="0.3">
      <c r="A8" s="1" t="s">
        <v>24</v>
      </c>
      <c r="B8" s="1"/>
      <c r="D8" s="45">
        <v>5</v>
      </c>
      <c r="E8" s="46" t="s">
        <v>5</v>
      </c>
      <c r="F8" s="18"/>
      <c r="G8" s="21"/>
    </row>
    <row r="9" spans="1:14" ht="15.6" x14ac:dyDescent="0.3">
      <c r="A9" s="4" t="s">
        <v>0</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26</v>
      </c>
      <c r="C11" s="7" t="s">
        <v>29</v>
      </c>
      <c r="D11" s="7"/>
      <c r="E11" s="7"/>
      <c r="F11" s="7"/>
      <c r="K11" s="29"/>
      <c r="L11" s="7"/>
      <c r="M11" s="7"/>
      <c r="N11" s="7"/>
    </row>
    <row r="12" spans="1:14" ht="12.9" customHeight="1" x14ac:dyDescent="0.25">
      <c r="A12" s="6"/>
      <c r="B12" s="7"/>
      <c r="C12" s="22"/>
      <c r="D12" s="24" t="s">
        <v>8</v>
      </c>
      <c r="E12" s="24"/>
      <c r="F12" s="40">
        <v>4500</v>
      </c>
      <c r="G12" s="23"/>
      <c r="H12" s="7"/>
      <c r="I12" s="7"/>
      <c r="J12" s="7"/>
      <c r="K12" s="29"/>
    </row>
    <row r="13" spans="1:14" ht="12.9" customHeight="1" x14ac:dyDescent="0.25">
      <c r="A13" s="6"/>
      <c r="B13" s="7"/>
      <c r="C13" s="22"/>
      <c r="D13" s="24" t="s">
        <v>11</v>
      </c>
      <c r="E13" s="24"/>
      <c r="F13" s="41"/>
      <c r="G13" s="23"/>
      <c r="H13" s="7"/>
      <c r="I13" s="7"/>
      <c r="J13" s="7"/>
      <c r="K13" s="29"/>
    </row>
    <row r="14" spans="1:14" ht="12.9" customHeight="1" x14ac:dyDescent="0.25">
      <c r="A14" s="6"/>
      <c r="B14" s="7"/>
      <c r="C14" s="22"/>
      <c r="D14" s="24" t="s">
        <v>61</v>
      </c>
      <c r="E14" s="24"/>
      <c r="F14" s="41"/>
      <c r="G14" s="23"/>
      <c r="H14" s="7"/>
      <c r="I14" s="7"/>
      <c r="J14" s="7"/>
      <c r="K14" s="29"/>
    </row>
    <row r="15" spans="1:14" ht="12.9" customHeight="1" x14ac:dyDescent="0.25">
      <c r="A15" s="6"/>
      <c r="B15" s="7"/>
      <c r="C15" s="22"/>
      <c r="D15" s="24" t="s">
        <v>62</v>
      </c>
      <c r="E15" s="24"/>
      <c r="F15" s="41"/>
      <c r="G15" s="23"/>
      <c r="H15" s="7"/>
      <c r="I15" s="7"/>
      <c r="J15" s="7"/>
      <c r="K15" s="29"/>
    </row>
    <row r="16" spans="1:14" ht="12.9" customHeight="1" x14ac:dyDescent="0.25">
      <c r="A16" s="6"/>
      <c r="B16" s="7"/>
      <c r="C16" s="22"/>
      <c r="D16" s="24" t="s">
        <v>63</v>
      </c>
      <c r="E16" s="24"/>
      <c r="F16" s="41"/>
      <c r="G16" s="23"/>
      <c r="H16" s="7"/>
      <c r="I16" s="7"/>
      <c r="J16" s="7"/>
      <c r="K16" s="29"/>
    </row>
    <row r="17" spans="1:11" ht="12.9" customHeight="1" x14ac:dyDescent="0.25">
      <c r="A17" s="6"/>
      <c r="B17" s="7"/>
      <c r="C17" s="22"/>
      <c r="D17" s="24" t="s">
        <v>41</v>
      </c>
      <c r="E17" s="24"/>
      <c r="F17" s="41"/>
      <c r="G17" s="23"/>
      <c r="H17" s="7"/>
      <c r="I17" s="7"/>
      <c r="J17" s="7"/>
      <c r="K17" s="29"/>
    </row>
    <row r="18" spans="1:11" ht="12.9" customHeight="1" thickBot="1" x14ac:dyDescent="0.3">
      <c r="A18" s="6"/>
      <c r="B18" s="7"/>
      <c r="C18" s="22"/>
      <c r="D18" s="24" t="s">
        <v>59</v>
      </c>
      <c r="E18" s="24"/>
      <c r="F18" s="41"/>
      <c r="G18" s="23"/>
      <c r="H18" s="7"/>
      <c r="I18" s="7"/>
      <c r="J18" s="7"/>
      <c r="K18" s="29"/>
    </row>
    <row r="19" spans="1:11" ht="12.9" customHeight="1" thickBot="1" x14ac:dyDescent="0.3">
      <c r="A19" s="6"/>
      <c r="B19" s="7"/>
      <c r="C19" s="22"/>
      <c r="D19" s="25" t="s">
        <v>7</v>
      </c>
      <c r="E19" s="25"/>
      <c r="F19" s="42">
        <f>+F12+F13-F14-F15+F16+F17+F18</f>
        <v>4500</v>
      </c>
      <c r="G19" s="20" t="str">
        <f>+D8&amp;"kk:n tulot"</f>
        <v>5kk:n tulot</v>
      </c>
      <c r="H19" s="74">
        <f>+F19</f>
        <v>4500</v>
      </c>
      <c r="I19" s="74"/>
      <c r="J19" s="74"/>
      <c r="K19" s="29"/>
    </row>
    <row r="20" spans="1:11" ht="12.9" customHeight="1" thickBot="1" x14ac:dyDescent="0.3">
      <c r="A20" s="6"/>
      <c r="B20" s="7"/>
      <c r="C20" s="22"/>
      <c r="D20" s="23"/>
      <c r="E20" s="23"/>
      <c r="F20" s="23"/>
      <c r="G20" s="20" t="s">
        <v>25</v>
      </c>
      <c r="H20" s="74">
        <f>+H19/D8*12</f>
        <v>10800</v>
      </c>
      <c r="I20" s="74"/>
      <c r="J20" s="74"/>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27</v>
      </c>
      <c r="C23" s="7" t="s">
        <v>28</v>
      </c>
      <c r="D23" s="7"/>
      <c r="E23" s="7"/>
      <c r="F23" s="7"/>
      <c r="G23" s="7"/>
      <c r="K23" s="29"/>
    </row>
    <row r="24" spans="1:11" ht="12.9" customHeight="1" x14ac:dyDescent="0.25">
      <c r="A24" s="6"/>
      <c r="B24" s="7"/>
      <c r="C24" s="72"/>
      <c r="D24" s="73"/>
      <c r="E24" s="73"/>
      <c r="F24" s="73"/>
      <c r="G24" s="73"/>
      <c r="H24" s="7"/>
      <c r="I24" s="7"/>
      <c r="J24" s="7"/>
      <c r="K24" s="29"/>
    </row>
    <row r="25" spans="1:11" ht="12.9" customHeight="1" x14ac:dyDescent="0.25">
      <c r="A25" s="6"/>
      <c r="B25" s="7"/>
      <c r="C25" s="22"/>
      <c r="D25" s="24" t="s">
        <v>64</v>
      </c>
      <c r="E25" s="23"/>
      <c r="F25" s="43">
        <v>250000</v>
      </c>
      <c r="G25" s="23"/>
      <c r="H25" s="7"/>
      <c r="I25" s="7"/>
      <c r="J25" s="7"/>
      <c r="K25" s="29"/>
    </row>
    <row r="26" spans="1:11" ht="12.9" customHeight="1" thickBot="1" x14ac:dyDescent="0.3">
      <c r="A26" s="6"/>
      <c r="B26" s="7"/>
      <c r="C26" s="22"/>
      <c r="D26" s="24" t="s">
        <v>9</v>
      </c>
      <c r="E26" s="23"/>
      <c r="F26" s="44"/>
      <c r="G26" s="23"/>
      <c r="H26" s="7"/>
      <c r="I26" s="7"/>
      <c r="J26" s="7"/>
      <c r="K26" s="29"/>
    </row>
    <row r="27" spans="1:11" ht="12.9" customHeight="1" thickBot="1" x14ac:dyDescent="0.3">
      <c r="A27" s="6"/>
      <c r="B27" s="7"/>
      <c r="C27" s="22"/>
      <c r="D27" s="25" t="s">
        <v>10</v>
      </c>
      <c r="E27" s="26"/>
      <c r="F27" s="42">
        <f>+F25-F26</f>
        <v>250000</v>
      </c>
      <c r="G27" s="23"/>
      <c r="H27" s="74">
        <f>+F27</f>
        <v>250000</v>
      </c>
      <c r="I27" s="74"/>
      <c r="J27" s="74"/>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1</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40</v>
      </c>
      <c r="G34" s="7"/>
      <c r="H34" s="7"/>
      <c r="I34" s="7"/>
      <c r="J34" s="7"/>
      <c r="K34" s="29"/>
    </row>
    <row r="35" spans="1:11" x14ac:dyDescent="0.25">
      <c r="A35" s="6"/>
      <c r="B35" s="20" t="s">
        <v>30</v>
      </c>
      <c r="C35" s="7" t="s">
        <v>68</v>
      </c>
      <c r="D35" s="7"/>
      <c r="E35" s="20"/>
      <c r="F35" s="47">
        <f>+IF(AND(H20&lt;15000,H27&lt;21367.8),330,520)</f>
        <v>520</v>
      </c>
      <c r="G35" s="7"/>
      <c r="H35" s="66">
        <f>+IF(AND(H20&lt;15000,H27&lt;21367.8),330/12*D8,520/12*D8)</f>
        <v>216.66666666666669</v>
      </c>
      <c r="I35" s="71"/>
      <c r="J35" s="71"/>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31</v>
      </c>
      <c r="C38" s="7" t="s">
        <v>36</v>
      </c>
      <c r="D38" s="7"/>
      <c r="E38" s="7"/>
      <c r="F38" s="7"/>
      <c r="G38" s="7"/>
      <c r="H38" s="7"/>
      <c r="I38" s="7"/>
      <c r="J38" s="7"/>
      <c r="K38" s="29"/>
    </row>
    <row r="39" spans="1:11" x14ac:dyDescent="0.25">
      <c r="A39" s="6"/>
      <c r="B39" s="20"/>
      <c r="C39" s="7"/>
      <c r="D39" s="7"/>
      <c r="E39" s="7"/>
      <c r="F39" s="7"/>
      <c r="G39" s="7"/>
      <c r="H39" s="7"/>
      <c r="I39" s="7" t="s">
        <v>2</v>
      </c>
      <c r="J39" s="7"/>
      <c r="K39" s="29" t="s">
        <v>16</v>
      </c>
    </row>
    <row r="40" spans="1:11" x14ac:dyDescent="0.25">
      <c r="A40" s="6"/>
      <c r="B40" s="20"/>
      <c r="C40" s="11" t="s">
        <v>66</v>
      </c>
      <c r="D40" s="11"/>
      <c r="E40" s="11"/>
      <c r="F40" s="11"/>
      <c r="G40" s="12"/>
      <c r="H40" s="12"/>
      <c r="I40" s="13"/>
      <c r="J40" s="12"/>
      <c r="K40" s="29">
        <f>+IF(I40="",0,I40*240)</f>
        <v>0</v>
      </c>
    </row>
    <row r="41" spans="1:11" x14ac:dyDescent="0.25">
      <c r="A41" s="6"/>
      <c r="B41" s="20"/>
      <c r="C41" s="11" t="s">
        <v>67</v>
      </c>
      <c r="D41" s="11"/>
      <c r="E41" s="11"/>
      <c r="F41" s="11"/>
      <c r="G41" s="12"/>
      <c r="H41" s="12"/>
      <c r="I41" s="13"/>
      <c r="J41" s="12"/>
      <c r="K41" s="29">
        <f>+IF(I41="",0,I41*240)</f>
        <v>0</v>
      </c>
    </row>
    <row r="42" spans="1:11" x14ac:dyDescent="0.25">
      <c r="A42" s="6"/>
      <c r="B42" s="20"/>
      <c r="C42" s="7"/>
      <c r="D42" s="7"/>
      <c r="E42" s="7"/>
      <c r="F42" s="7"/>
      <c r="G42" s="12"/>
      <c r="H42" s="12"/>
      <c r="I42" s="12"/>
      <c r="J42" s="12"/>
      <c r="K42" s="29"/>
    </row>
    <row r="43" spans="1:11" x14ac:dyDescent="0.25">
      <c r="A43" s="6"/>
      <c r="B43" s="20"/>
      <c r="C43" s="7" t="s">
        <v>3</v>
      </c>
      <c r="D43" s="7"/>
      <c r="E43" s="7"/>
      <c r="F43" s="7"/>
      <c r="G43" s="7"/>
      <c r="H43" s="7"/>
      <c r="I43" s="7" t="s">
        <v>2</v>
      </c>
      <c r="J43" s="7"/>
      <c r="K43" s="29"/>
    </row>
    <row r="44" spans="1:11" ht="12" customHeight="1" x14ac:dyDescent="0.25">
      <c r="A44" s="6"/>
      <c r="B44" s="20"/>
      <c r="C44" s="7"/>
      <c r="D44" s="32" t="s">
        <v>69</v>
      </c>
      <c r="E44" s="14"/>
      <c r="F44" s="7"/>
      <c r="G44" s="14"/>
      <c r="H44" s="7"/>
      <c r="I44" s="13"/>
      <c r="J44" s="7"/>
      <c r="K44" s="29">
        <f>+IF(I44="",0,I44*240)</f>
        <v>0</v>
      </c>
    </row>
    <row r="45" spans="1:11" x14ac:dyDescent="0.25">
      <c r="A45" s="6"/>
      <c r="B45" s="20"/>
      <c r="C45" s="7"/>
      <c r="D45" s="32" t="s">
        <v>70</v>
      </c>
      <c r="E45" s="32"/>
      <c r="F45" s="7"/>
      <c r="G45" s="14"/>
      <c r="H45" s="14"/>
      <c r="I45" s="13"/>
      <c r="J45" s="14"/>
      <c r="K45" s="29">
        <f>+IF(I45="",0,I45*400)</f>
        <v>0</v>
      </c>
    </row>
    <row r="46" spans="1:11" x14ac:dyDescent="0.25">
      <c r="A46" s="6"/>
      <c r="B46" s="20"/>
      <c r="C46" s="7"/>
      <c r="D46" s="32" t="s">
        <v>71</v>
      </c>
      <c r="E46" s="32"/>
      <c r="F46" s="7"/>
      <c r="G46" s="14"/>
      <c r="H46" s="14"/>
      <c r="I46" s="13"/>
      <c r="J46" s="14"/>
      <c r="K46" s="29">
        <f>+IF(I46="",0,I46*750)</f>
        <v>0</v>
      </c>
    </row>
    <row r="47" spans="1:11" x14ac:dyDescent="0.25">
      <c r="A47" s="6"/>
      <c r="B47" s="20"/>
      <c r="C47" s="7"/>
      <c r="D47" s="32"/>
      <c r="E47" s="32"/>
      <c r="F47" s="7"/>
      <c r="G47" s="14"/>
      <c r="H47" s="14"/>
      <c r="I47" s="54"/>
      <c r="J47" s="14"/>
      <c r="K47" s="29"/>
    </row>
    <row r="48" spans="1:11" x14ac:dyDescent="0.25">
      <c r="A48" s="6"/>
      <c r="B48" s="20"/>
      <c r="C48" s="7"/>
      <c r="D48" s="7"/>
      <c r="E48" s="7"/>
      <c r="F48" s="7" t="s">
        <v>40</v>
      </c>
      <c r="G48" s="7"/>
      <c r="H48" s="7"/>
      <c r="I48" s="7"/>
      <c r="J48" s="7"/>
      <c r="K48" s="29"/>
    </row>
    <row r="49" spans="1:15" x14ac:dyDescent="0.25">
      <c r="A49" s="6"/>
      <c r="B49" s="20"/>
      <c r="C49" s="55" t="s">
        <v>44</v>
      </c>
      <c r="D49" s="7"/>
      <c r="E49" s="20"/>
      <c r="F49" s="47">
        <f>IF(H27&gt;21367.8,(((+H27-(21367.8)))*0.02),0)</f>
        <v>4572.6440000000002</v>
      </c>
      <c r="G49" s="7"/>
      <c r="H49" s="66">
        <f>IF(H27&gt;21367.8,(((+H27-(21367.8)))*0.02)/12*D8,0)</f>
        <v>1905.2683333333334</v>
      </c>
      <c r="I49" s="71"/>
      <c r="J49" s="71"/>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32</v>
      </c>
      <c r="C52" s="7" t="s">
        <v>35</v>
      </c>
      <c r="D52" s="15"/>
      <c r="E52" s="15"/>
      <c r="F52" s="15"/>
      <c r="G52" s="7"/>
      <c r="H52" s="66">
        <f>+H35+K40+K41+K45+K46+H49+K44</f>
        <v>2121.9349999999999</v>
      </c>
      <c r="I52" s="66">
        <f>+I35+J40+J41+J45+J46+I49</f>
        <v>0</v>
      </c>
      <c r="J52" s="66" t="e">
        <f>+J35+#REF!+#REF!+#REF!+#REF!+J49</f>
        <v>#REF!</v>
      </c>
      <c r="K52" s="29"/>
    </row>
    <row r="53" spans="1:15" x14ac:dyDescent="0.25">
      <c r="A53" s="6"/>
      <c r="B53" s="20"/>
      <c r="C53" s="15"/>
      <c r="D53" s="15"/>
      <c r="E53" s="15"/>
      <c r="F53" s="7" t="s">
        <v>40</v>
      </c>
      <c r="G53" s="7"/>
      <c r="H53" s="7"/>
      <c r="I53" s="7"/>
      <c r="J53" s="7"/>
      <c r="K53" s="29"/>
      <c r="N53" s="16"/>
    </row>
    <row r="54" spans="1:15" x14ac:dyDescent="0.25">
      <c r="A54" s="6"/>
      <c r="B54" s="20" t="s">
        <v>33</v>
      </c>
      <c r="C54" s="7" t="s">
        <v>34</v>
      </c>
      <c r="D54" s="15"/>
      <c r="E54" s="15"/>
      <c r="F54" s="47">
        <f>+IF(AND(H20&lt;7122.6,H27&lt;21367.8),0,IF(+H20-7122.6+F49&lt;0,0,(H20+F49-7122.6)*0.19))</f>
        <v>1567.50836</v>
      </c>
      <c r="G54" s="7"/>
      <c r="H54" s="66">
        <f>+IF(AND(H20&lt;7122.6,H27&lt;21367.8),0,IF(+H20-7122.6+F49&lt;0,0,(H20+F49-7122.6)*0.19/12*D8))</f>
        <v>653.12848333333341</v>
      </c>
      <c r="I54" s="66">
        <f>(+I20-5532.6+I49)*0.18</f>
        <v>-995.86800000000005</v>
      </c>
      <c r="J54" s="66">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4</v>
      </c>
      <c r="B57" s="39"/>
      <c r="C57" s="18"/>
      <c r="D57" s="18">
        <f>+D8</f>
        <v>5</v>
      </c>
      <c r="E57" s="18" t="s">
        <v>5</v>
      </c>
      <c r="F57" s="18"/>
      <c r="G57" s="18"/>
      <c r="H57" s="75">
        <f>+IF(H54&lt;H52,H54,H52)</f>
        <v>653.12848333333341</v>
      </c>
      <c r="I57" s="75">
        <f>+IF(I54&lt;I52,I54,I52)</f>
        <v>-995.86800000000005</v>
      </c>
      <c r="J57" s="75" t="e">
        <f>+IF(J54&lt;J52,J54,J52)</f>
        <v>#REF!</v>
      </c>
      <c r="K57" s="29"/>
    </row>
    <row r="58" spans="1:15" x14ac:dyDescent="0.25">
      <c r="A58" s="9"/>
      <c r="B58" s="10"/>
      <c r="C58" s="10"/>
      <c r="D58" s="10"/>
      <c r="E58" s="10"/>
      <c r="F58" s="10"/>
      <c r="G58" s="10"/>
      <c r="H58" s="10"/>
      <c r="I58" s="10"/>
      <c r="J58" s="10"/>
      <c r="K58" s="30"/>
    </row>
    <row r="60" spans="1:15" ht="15.6" x14ac:dyDescent="0.3">
      <c r="A60" s="39" t="s">
        <v>37</v>
      </c>
      <c r="B60" s="39"/>
      <c r="D60" t="s">
        <v>38</v>
      </c>
      <c r="H60" s="68"/>
      <c r="I60" s="68"/>
      <c r="J60" s="68"/>
    </row>
    <row r="62" spans="1:15" ht="15.6" x14ac:dyDescent="0.3">
      <c r="A62" s="39" t="s">
        <v>39</v>
      </c>
      <c r="D62" t="s">
        <v>12</v>
      </c>
      <c r="H62" s="68"/>
      <c r="I62" s="68"/>
      <c r="J62" s="68"/>
    </row>
    <row r="65" spans="1:11" ht="15.6" x14ac:dyDescent="0.3">
      <c r="A65" s="33" t="s">
        <v>13</v>
      </c>
      <c r="B65" s="49"/>
      <c r="C65" s="34"/>
      <c r="D65" s="34"/>
      <c r="E65" s="34"/>
      <c r="F65" s="34"/>
      <c r="G65" s="34"/>
      <c r="H65" s="69">
        <f>+H57+H62+H60</f>
        <v>653.12848333333341</v>
      </c>
      <c r="I65" s="69"/>
      <c r="J65" s="69"/>
      <c r="K65" s="35"/>
    </row>
    <row r="68" spans="1:11" x14ac:dyDescent="0.25">
      <c r="A68" t="s">
        <v>14</v>
      </c>
      <c r="D68" s="67"/>
      <c r="E68" s="67"/>
      <c r="F68" s="36"/>
    </row>
    <row r="69" spans="1:11" x14ac:dyDescent="0.25">
      <c r="D69" s="63"/>
      <c r="E69" s="63"/>
      <c r="F69" s="36"/>
    </row>
    <row r="70" spans="1:11" x14ac:dyDescent="0.25">
      <c r="A70" t="s">
        <v>15</v>
      </c>
      <c r="D70" s="67"/>
      <c r="E70" s="67"/>
      <c r="F70" s="36"/>
    </row>
    <row r="71" spans="1:11" x14ac:dyDescent="0.25">
      <c r="D71" s="63"/>
      <c r="E71" s="63"/>
      <c r="F71" s="37"/>
    </row>
    <row r="72" spans="1:11" x14ac:dyDescent="0.25">
      <c r="F72" s="37"/>
    </row>
    <row r="73" spans="1:11" x14ac:dyDescent="0.25">
      <c r="A73" s="53" t="s">
        <v>43</v>
      </c>
      <c r="F73" s="37"/>
    </row>
    <row r="74" spans="1:11" x14ac:dyDescent="0.25">
      <c r="F74" s="37"/>
    </row>
    <row r="75" spans="1:11" ht="46.8" customHeight="1" x14ac:dyDescent="0.25">
      <c r="A75" s="38" t="s">
        <v>17</v>
      </c>
      <c r="B75" s="70" t="s">
        <v>60</v>
      </c>
      <c r="C75" s="71"/>
      <c r="D75" s="71"/>
      <c r="E75" s="71"/>
      <c r="F75" s="71"/>
      <c r="G75" s="71"/>
      <c r="H75" s="71"/>
      <c r="I75" s="71"/>
      <c r="J75" s="71"/>
      <c r="K75" s="71"/>
    </row>
    <row r="76" spans="1:11" x14ac:dyDescent="0.25">
      <c r="A76" s="38"/>
      <c r="B76" s="51"/>
    </row>
    <row r="77" spans="1:11" x14ac:dyDescent="0.25">
      <c r="A77" s="38"/>
      <c r="B77" s="51" t="s">
        <v>59</v>
      </c>
    </row>
    <row r="78" spans="1:11" x14ac:dyDescent="0.25">
      <c r="A78" s="38"/>
      <c r="B78" s="51" t="s">
        <v>42</v>
      </c>
    </row>
    <row r="79" spans="1:11" x14ac:dyDescent="0.25">
      <c r="A79" s="38"/>
      <c r="B79" s="51"/>
    </row>
    <row r="80" spans="1:11" x14ac:dyDescent="0.25">
      <c r="A80" s="38"/>
      <c r="B80" s="70" t="s">
        <v>41</v>
      </c>
      <c r="C80" s="65"/>
      <c r="D80" s="65"/>
      <c r="E80" s="65"/>
      <c r="F80" s="65"/>
      <c r="G80" s="65"/>
      <c r="H80" s="65"/>
      <c r="I80" s="65"/>
      <c r="J80" s="65"/>
    </row>
    <row r="81" spans="1:11" ht="12.75" customHeight="1" x14ac:dyDescent="0.25">
      <c r="A81" s="38"/>
      <c r="B81" s="70" t="s">
        <v>55</v>
      </c>
      <c r="C81" s="65"/>
      <c r="D81" s="65"/>
      <c r="E81" s="65"/>
      <c r="F81" s="65"/>
      <c r="G81" s="65"/>
      <c r="H81" s="65"/>
      <c r="I81" s="65"/>
      <c r="J81" s="65"/>
    </row>
    <row r="82" spans="1:11" x14ac:dyDescent="0.25">
      <c r="A82" s="38"/>
      <c r="B82" s="51"/>
    </row>
    <row r="83" spans="1:11" ht="12.75" customHeight="1" x14ac:dyDescent="0.25">
      <c r="A83" s="38"/>
      <c r="B83" s="70" t="s">
        <v>47</v>
      </c>
      <c r="C83" s="65"/>
      <c r="D83" s="65"/>
      <c r="E83" s="65"/>
      <c r="F83" s="65"/>
      <c r="G83" s="65"/>
      <c r="H83" s="65"/>
      <c r="I83" s="65"/>
      <c r="J83" s="65"/>
    </row>
    <row r="84" spans="1:11" ht="12.75" customHeight="1" x14ac:dyDescent="0.25">
      <c r="A84" s="38"/>
      <c r="B84" s="70" t="s">
        <v>48</v>
      </c>
      <c r="C84" s="65"/>
      <c r="D84" s="65"/>
      <c r="E84" s="65"/>
      <c r="F84" s="65"/>
      <c r="G84" s="65"/>
      <c r="H84" s="65"/>
      <c r="I84" s="65"/>
      <c r="J84" s="65"/>
    </row>
    <row r="85" spans="1:11" ht="12.75" customHeight="1" x14ac:dyDescent="0.25">
      <c r="A85" s="38"/>
      <c r="B85" s="60"/>
      <c r="C85" s="61"/>
      <c r="D85" s="61"/>
      <c r="E85" s="61"/>
      <c r="F85" s="61"/>
      <c r="G85" s="61"/>
      <c r="H85" s="61"/>
      <c r="I85" s="61"/>
      <c r="J85" s="61"/>
    </row>
    <row r="86" spans="1:11" ht="25.8" customHeight="1" x14ac:dyDescent="0.25">
      <c r="A86" s="38"/>
      <c r="B86" s="64" t="s">
        <v>56</v>
      </c>
      <c r="C86" s="65"/>
      <c r="D86" s="65"/>
      <c r="E86" s="65"/>
      <c r="F86" s="65"/>
      <c r="G86" s="61"/>
      <c r="H86" s="61"/>
      <c r="I86" s="61"/>
      <c r="J86" s="61"/>
    </row>
    <row r="87" spans="1:11" x14ac:dyDescent="0.25">
      <c r="B87" s="62" t="s">
        <v>53</v>
      </c>
      <c r="K87"/>
    </row>
    <row r="88" spans="1:11" x14ac:dyDescent="0.25">
      <c r="B88" s="62" t="s">
        <v>49</v>
      </c>
      <c r="K88"/>
    </row>
    <row r="89" spans="1:11" x14ac:dyDescent="0.25">
      <c r="B89" s="62" t="s">
        <v>50</v>
      </c>
      <c r="K89"/>
    </row>
    <row r="90" spans="1:11" x14ac:dyDescent="0.25">
      <c r="B90" s="62" t="s">
        <v>51</v>
      </c>
      <c r="K90"/>
    </row>
    <row r="91" spans="1:11" x14ac:dyDescent="0.25">
      <c r="B91" s="62" t="s">
        <v>54</v>
      </c>
      <c r="K91"/>
    </row>
    <row r="92" spans="1:11" x14ac:dyDescent="0.25">
      <c r="A92" s="37"/>
      <c r="B92" s="52"/>
    </row>
    <row r="93" spans="1:11" ht="27.6" customHeight="1" x14ac:dyDescent="0.25">
      <c r="A93" s="38" t="s">
        <v>18</v>
      </c>
      <c r="B93" s="70" t="s">
        <v>65</v>
      </c>
      <c r="C93" s="71"/>
      <c r="D93" s="71"/>
      <c r="E93" s="71"/>
      <c r="F93" s="71"/>
      <c r="G93" s="71"/>
      <c r="H93" s="71"/>
      <c r="I93" s="71"/>
      <c r="J93" s="71"/>
      <c r="K93" s="71"/>
    </row>
    <row r="94" spans="1:11" x14ac:dyDescent="0.25">
      <c r="A94" s="37"/>
      <c r="B94" s="52"/>
    </row>
    <row r="95" spans="1:11" ht="43.2" customHeight="1" x14ac:dyDescent="0.25">
      <c r="A95" s="37"/>
      <c r="B95" s="76" t="s">
        <v>52</v>
      </c>
      <c r="C95" s="71"/>
      <c r="D95" s="71"/>
      <c r="E95" s="71"/>
      <c r="F95" s="71"/>
      <c r="G95" s="71"/>
      <c r="H95" s="71"/>
      <c r="I95" s="71"/>
      <c r="J95" s="71"/>
      <c r="K95" s="71"/>
    </row>
    <row r="96" spans="1:11" x14ac:dyDescent="0.25">
      <c r="A96" s="37"/>
      <c r="B96" s="52"/>
    </row>
    <row r="97" spans="1:11" ht="28.2" customHeight="1" x14ac:dyDescent="0.25">
      <c r="A97" s="38" t="s">
        <v>19</v>
      </c>
      <c r="B97" s="70" t="s">
        <v>72</v>
      </c>
      <c r="C97" s="65"/>
      <c r="D97" s="65"/>
      <c r="E97" s="65"/>
      <c r="F97" s="65"/>
      <c r="G97" s="65"/>
      <c r="H97" s="65"/>
      <c r="I97" s="65"/>
      <c r="J97" s="65"/>
    </row>
    <row r="98" spans="1:11" x14ac:dyDescent="0.25">
      <c r="A98" s="37"/>
      <c r="B98" s="52"/>
    </row>
    <row r="99" spans="1:11" ht="42" customHeight="1" x14ac:dyDescent="0.25">
      <c r="A99" s="38" t="s">
        <v>20</v>
      </c>
      <c r="B99" s="70" t="s">
        <v>73</v>
      </c>
      <c r="C99" s="71"/>
      <c r="D99" s="71"/>
      <c r="E99" s="71"/>
      <c r="F99" s="71"/>
      <c r="G99" s="71"/>
      <c r="H99" s="71"/>
      <c r="I99" s="71"/>
      <c r="J99" s="71"/>
      <c r="K99" s="71"/>
    </row>
    <row r="100" spans="1:11" x14ac:dyDescent="0.25">
      <c r="A100" s="37"/>
      <c r="B100" s="52"/>
    </row>
    <row r="101" spans="1:11" ht="109.8" customHeight="1" x14ac:dyDescent="0.25">
      <c r="A101" s="38" t="s">
        <v>21</v>
      </c>
      <c r="B101" s="70" t="s">
        <v>74</v>
      </c>
      <c r="C101" s="71"/>
      <c r="D101" s="71"/>
      <c r="E101" s="71"/>
      <c r="F101" s="71"/>
      <c r="G101" s="71"/>
      <c r="H101" s="71"/>
      <c r="I101" s="71"/>
      <c r="J101" s="71"/>
      <c r="K101" s="71"/>
    </row>
    <row r="102" spans="1:11" x14ac:dyDescent="0.25">
      <c r="A102" s="38" t="s">
        <v>22</v>
      </c>
      <c r="B102" s="70" t="s">
        <v>45</v>
      </c>
      <c r="C102" s="65"/>
      <c r="D102" s="65"/>
      <c r="E102" s="65"/>
      <c r="F102" s="65"/>
      <c r="G102" s="65"/>
      <c r="H102" s="65"/>
      <c r="I102" s="65"/>
      <c r="J102" s="65"/>
    </row>
    <row r="103" spans="1:11" x14ac:dyDescent="0.25">
      <c r="B103" s="50"/>
    </row>
    <row r="104" spans="1:11" x14ac:dyDescent="0.25">
      <c r="B104" s="50"/>
    </row>
    <row r="105" spans="1:11" x14ac:dyDescent="0.25">
      <c r="B105" s="50"/>
    </row>
    <row r="106" spans="1:11" x14ac:dyDescent="0.25">
      <c r="B106" s="50"/>
    </row>
    <row r="107" spans="1:11" x14ac:dyDescent="0.25">
      <c r="B107" s="50"/>
    </row>
    <row r="108" spans="1:11" x14ac:dyDescent="0.25">
      <c r="B108" s="50"/>
    </row>
    <row r="109" spans="1:11" x14ac:dyDescent="0.25">
      <c r="B109" s="50"/>
    </row>
    <row r="110" spans="1:11" x14ac:dyDescent="0.25">
      <c r="B110" s="50"/>
    </row>
    <row r="111" spans="1:11" x14ac:dyDescent="0.25">
      <c r="B111" s="50"/>
    </row>
    <row r="112" spans="1:11"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sheetData>
  <sheetProtection algorithmName="SHA-512" hashValue="nhBQIhHg5ocBmY5x01IQfjH6A9m6ZeGHfXODEXerhG1AFhj+KtpzQivYidLqbULxzkr8iBXqB7Ua+zYZyqtx0w==" saltValue="lFbz8L5terbaaJlbIkDO0A==" spinCount="100000" sheet="1" objects="1" scenarios="1"/>
  <mergeCells count="31">
    <mergeCell ref="B102:J102"/>
    <mergeCell ref="B81:J81"/>
    <mergeCell ref="B83:J83"/>
    <mergeCell ref="B80:J80"/>
    <mergeCell ref="B84:J84"/>
    <mergeCell ref="B97:J97"/>
    <mergeCell ref="B99:K99"/>
    <mergeCell ref="B101:K101"/>
    <mergeCell ref="B93:K93"/>
    <mergeCell ref="B95:K95"/>
    <mergeCell ref="D4:F4"/>
    <mergeCell ref="D6:F6"/>
    <mergeCell ref="C24:G24"/>
    <mergeCell ref="H54:J54"/>
    <mergeCell ref="H60:J60"/>
    <mergeCell ref="D5:F5"/>
    <mergeCell ref="H19:J19"/>
    <mergeCell ref="H20:J20"/>
    <mergeCell ref="H27:J27"/>
    <mergeCell ref="H35:J35"/>
    <mergeCell ref="H49:J49"/>
    <mergeCell ref="H57:J57"/>
    <mergeCell ref="D71:E71"/>
    <mergeCell ref="B86:F86"/>
    <mergeCell ref="H52:J52"/>
    <mergeCell ref="D68:E68"/>
    <mergeCell ref="D69:E69"/>
    <mergeCell ref="H62:J62"/>
    <mergeCell ref="D70:E70"/>
    <mergeCell ref="H65:J65"/>
    <mergeCell ref="B75:K75"/>
  </mergeCells>
  <phoneticPr fontId="5" type="noConversion"/>
  <pageMargins left="0.53" right="0.32" top="0.45" bottom="0.47" header="0.4" footer="0.46"/>
  <pageSetup paperSize="9" scale="82" firstPageNumber="0" fitToWidth="2" orientation="portrait" verticalDpi="300" r:id="rId1"/>
  <headerFooter alignWithMargins="0"/>
  <rowBreaks count="1" manualBreakCount="1">
    <brk id="71" max="16383" man="1"/>
  </rowBreaks>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Lomake</vt:lpstr>
      <vt:lpstr>Lomake!Tulostusalue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Pajuniemi Ari</dc:creator>
  <cp:lastModifiedBy>Oksala Outi (DVV)</cp:lastModifiedBy>
  <cp:lastPrinted>2022-02-09T11:18:08Z</cp:lastPrinted>
  <dcterms:created xsi:type="dcterms:W3CDTF">2012-12-18T08:26:02Z</dcterms:created>
  <dcterms:modified xsi:type="dcterms:W3CDTF">2024-12-17T07:39:01Z</dcterms:modified>
</cp:coreProperties>
</file>