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270" windowHeight="13410" activeTab="0"/>
  </bookViews>
  <sheets>
    <sheet name="Lomake" sheetId="1" r:id="rId1"/>
  </sheets>
  <definedNames>
    <definedName name="_xlnm.Print_Area" localSheetId="0">'Lomake'!$A$1:$K$91</definedName>
  </definedNames>
  <calcPr fullCalcOnLoad="1"/>
</workbook>
</file>

<file path=xl/comments1.xml><?xml version="1.0" encoding="utf-8"?>
<comments xmlns="http://schemas.openxmlformats.org/spreadsheetml/2006/main">
  <authors>
    <author>O922045</author>
    <author>NN</author>
  </authors>
  <commentList>
    <comment ref="D8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Lisää tähän kuukausien määrä</t>
        </r>
      </text>
    </comment>
    <comment ref="B23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 TL 44 4 4 mom. Varallisuuden käypä arvo vähennettynä päämiehen veloilla. Varallisuutta määriteltäessä ei oteta huomioon päämiehen henkilökohtaisessa käytössä olevaa asuntoa ja siihen kohdistuvaa velkaa.</t>
        </r>
      </text>
    </comment>
    <comment ref="B11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      </r>
      </text>
    </comment>
    <comment ref="B35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2 §: Perusmaksu on 440 euroa. Perusmaksu on kuitenkin 280 €, jos  päämiehen vuositulo on 14 000 euroa tai pienempi ja varallisuus alle 18 079,56 €.</t>
        </r>
      </text>
    </comment>
    <comment ref="B54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6 026,52 euroa.
Palkkiota ei saa holhoustoimilain 44 §:n nojalla periä lainkaan, jos tulot ovat vuodessa 6 026,52 euroa tai vähemmän ja varallisuus on 18 079,56 euroa tai vähemmän. </t>
        </r>
      </text>
    </comment>
    <comment ref="A57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 xml:space="preserve">pienempi kohdasta 2.3 tai 2.4.) </t>
        </r>
      </text>
    </comment>
    <comment ref="D17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Erillinen laskelma  ja selvitykset laskun liitteeksi”</t>
        </r>
      </text>
    </comment>
    <comment ref="D18" authorId="0">
      <text>
        <r>
          <rPr>
            <b/>
            <sz val="8"/>
            <rFont val="Tahoma"/>
            <family val="0"/>
          </rPr>
          <t>kommentti:</t>
        </r>
        <r>
          <rPr>
            <sz val="8"/>
            <rFont val="Tahoma"/>
            <family val="0"/>
          </rPr>
          <t xml:space="preserve">
Esimerkiksi asumis-, hoito- ja toimeentulotuki</t>
        </r>
      </text>
    </comment>
    <comment ref="C49" authorId="1">
      <text>
        <r>
          <rPr>
            <b/>
            <sz val="8"/>
            <color indexed="8"/>
            <rFont val="Times New Roman"/>
            <family val="1"/>
          </rPr>
          <t xml:space="preserve">Kommentti:
</t>
        </r>
        <r>
          <rPr>
            <sz val="8"/>
            <color indexed="8"/>
            <rFont val="Times New Roman"/>
            <family val="1"/>
          </rPr>
          <t>Palkkioasetus 4 § 3 mom.Omaisuuden hoitamisesta peritty maksu on 2% varallisuuden käyvästä arvosta, josta vähennetty velat ja 18 079,56 euroa. Varallisuutta määriteltäessä ei oteta huomioon päämiehen henkilökohtaisessa käytössä olevaa asuntoa ja siihen kohdistuvaa velkaa</t>
        </r>
      </text>
    </comment>
  </commentList>
</comments>
</file>

<file path=xl/sharedStrings.xml><?xml version="1.0" encoding="utf-8"?>
<sst xmlns="http://schemas.openxmlformats.org/spreadsheetml/2006/main" count="73" uniqueCount="67">
  <si>
    <t>1. Päämiehen tulot ja varallisuus</t>
  </si>
  <si>
    <t>2. Palkkion osat</t>
  </si>
  <si>
    <t>Kpl</t>
  </si>
  <si>
    <t>2.2.1.Edunvalvonnan aloittamisesta perittävä maksu 200 euroa</t>
  </si>
  <si>
    <t>2.2.2.Maistraatin lupaa edellyttävästä tai vastaavasta toimenpiteestä 200 euroa</t>
  </si>
  <si>
    <t>Perinnönjako, ositus tai erottelu,</t>
  </si>
  <si>
    <t>jos päämiehelle tuleva osuus on  20 000 euroa tai alle, maksu 200 euroa</t>
  </si>
  <si>
    <t>jos päämiehelle tuleva osuus on yli 20 000 euroa, maksu 300 euroa</t>
  </si>
  <si>
    <t>jos päämiehelle tuleva osuus on yli 100 000 euroa,  maksu 600 euroa</t>
  </si>
  <si>
    <t>3. Perittävä palkkio</t>
  </si>
  <si>
    <t>kuukaudelta</t>
  </si>
  <si>
    <t>Päämies</t>
  </si>
  <si>
    <t>Tilikausi:</t>
  </si>
  <si>
    <t>Päämiehen tulot</t>
  </si>
  <si>
    <t>Palkka-, eläke- ja muut ansiotulot (netto)</t>
  </si>
  <si>
    <t>Velat (pl asuntovelka)</t>
  </si>
  <si>
    <t>Päämiehen varallisuus</t>
  </si>
  <si>
    <t>Omaisuus(pl asunnon arvo)</t>
  </si>
  <si>
    <t xml:space="preserve"> vuokratulot</t>
  </si>
  <si>
    <t xml:space="preserve"> - Ennakonpidätys(verot)</t>
  </si>
  <si>
    <t xml:space="preserve"> - Tulonhankkimismenot(vastike)</t>
  </si>
  <si>
    <t>Erittely ja tositteet liitteenä</t>
  </si>
  <si>
    <t>Palkkio ja kulut yhteensä</t>
  </si>
  <si>
    <t>Paikka ja päivämäärä</t>
  </si>
  <si>
    <t>Allekirjoitus</t>
  </si>
  <si>
    <t>Eur</t>
  </si>
  <si>
    <t>Kohta 1.1.</t>
  </si>
  <si>
    <t>Holh TL 44 4 4 mom. Varallisuuden käypä arvo vähennettynä päämiehen veloilla. Varallisuutta määriteltäessä ei oteta huomioon päämiehen henkilökohtaisessa käytössä olevaa asuntoa ja siihen kohdistuvaa velkaa.</t>
  </si>
  <si>
    <t>Kohta 1.2.</t>
  </si>
  <si>
    <t>Kohta 2.1.</t>
  </si>
  <si>
    <t>Kohta 2.2.3.</t>
  </si>
  <si>
    <t>Kohta 2.4.</t>
  </si>
  <si>
    <t>Kohta 3.</t>
  </si>
  <si>
    <t>Edunvalvoja</t>
  </si>
  <si>
    <t>Hetu:</t>
  </si>
  <si>
    <t>Palkkio ja kululasku</t>
  </si>
  <si>
    <t>Tulot vuodessa</t>
  </si>
  <si>
    <t>1.1.</t>
  </si>
  <si>
    <t>1.2.</t>
  </si>
  <si>
    <t xml:space="preserve">Päämiehen varallisuus </t>
  </si>
  <si>
    <t xml:space="preserve">Päämiehen tulot tilikaudella </t>
  </si>
  <si>
    <t>2.1.</t>
  </si>
  <si>
    <t>2.2.</t>
  </si>
  <si>
    <t>2.3.</t>
  </si>
  <si>
    <t>2.4.</t>
  </si>
  <si>
    <t xml:space="preserve">Palkkio voi olla korkeintaan (laskettu palkkiorajoittimella) </t>
  </si>
  <si>
    <t>Perusmaksu ja lisämaksut yhteensä</t>
  </si>
  <si>
    <t>Lisämaksut</t>
  </si>
  <si>
    <t>4. Erityiskorvaus</t>
  </si>
  <si>
    <t>Erillinen liite</t>
  </si>
  <si>
    <t>5. Kulut</t>
  </si>
  <si>
    <t>Koko vuosi</t>
  </si>
  <si>
    <t>Korko- ja osinko tulot(netto)</t>
  </si>
  <si>
    <t>Muut pääomatulot (netto)</t>
  </si>
  <si>
    <t>Sosiaaliset etuudet</t>
  </si>
  <si>
    <t>Erillinen laskelma  ja selvitykset laskun liitteeksi</t>
  </si>
  <si>
    <t>Esimerkiksi asumis-, hoito- ja toimeentulotuki</t>
  </si>
  <si>
    <t>Kommentit</t>
  </si>
  <si>
    <t>Perusmaksu  (440 tai 280 euroa)</t>
  </si>
  <si>
    <t>2.2.3. Omaisuuden hoitaminen</t>
  </si>
  <si>
    <t>HolhTL 44§ 3 mom: Päämiehen tuloiksi katsotaan kaikki rahana saatavat tulot, kuten palkka-, eläke- ja muut ansiotulot, korko-, vuokra-, osinko- ja muut pääomatulot sekä sosiaaliset etuudet. Tuloista vähennetään ennakonpidätyksen tai ennakonkannon mukaiset verot ja työntekijän lakisääteiset maksut.Sosiaalisia etuja ovat esimerkiksi asumis- , hoito- ja toimeentulotuki</t>
  </si>
  <si>
    <t xml:space="preserve">Perittävä palkkio on pienempi kohdista 2.3 tai 2.4. </t>
  </si>
  <si>
    <t>Edunvalvojan palkkio- ja kululasku 2020</t>
  </si>
  <si>
    <t>Palkkioasetus 2 §: Perusmaksu on 440 euroa. Perusmaksu on kuitenkin 280 €, jos  päämiehen vuositulo on 14 000 euroa tai pienempi ja varallisuus alle 18 079,56 €.</t>
  </si>
  <si>
    <t>Palkkioasetus 4 § 3 mom. Omaisuuden hoitamisesta peritty maksu on 2% varallisuuden käyvästä arvosta, josta on vähennetty velat ja 18 079,56 €. Varallisuutta määriteltäessä ei oteta huomioon päämiehen henkilökohtaisessa käytössä olevaa asuntoa ja siihen kohdistuvaa velkaa</t>
  </si>
  <si>
    <t xml:space="preserve">Palkkioasetus 5 §: Perusmaksu ja lisämaksu voivat olla yhteensä korkeintaan 18 % laskennallisesta vuositulosta. 
Laskennallinen vuositulo saadaan laskemalla yhteen kohdan 2.2.3. tarkoittama euromäärä ja kohdan 1.1. tarkoittama vuositulo, josta on vähennetty 6 026,52 euroa.
Palkkiota ei saa holhoustoimilain 44 §:n nojalla periä lainkaan, jos tulot ovat vuodessa 6 026,52 euroa tai vähemmän ja varallisuus on 18 079,56 euroa tai vähemmän. 
</t>
  </si>
  <si>
    <t>(Holhoustoimilaki 44§, valtioneuvoston asetus edunvalvojan palkkion suuruudesta 696/2012)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</si>
</sst>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[$-40B]d\.\ mmmm&quot;ta &quot;yyyy"/>
    <numFmt numFmtId="168" formatCode="d\.m\.yyyy;@"/>
  </numFmts>
  <fonts count="47">
    <font>
      <sz val="10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 applyProtection="1">
      <alignment/>
      <protection locked="0"/>
    </xf>
    <xf numFmtId="166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166" fontId="4" fillId="0" borderId="0" xfId="0" applyNumberFormat="1" applyFont="1" applyAlignment="1">
      <alignment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1" fillId="0" borderId="0" xfId="0" applyFont="1" applyBorder="1" applyAlignment="1">
      <alignment/>
    </xf>
    <xf numFmtId="4" fontId="10" fillId="33" borderId="23" xfId="0" applyNumberFormat="1" applyFont="1" applyFill="1" applyBorder="1" applyAlignment="1" applyProtection="1">
      <alignment/>
      <protection locked="0"/>
    </xf>
    <xf numFmtId="4" fontId="10" fillId="33" borderId="21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Alignment="1" applyProtection="1">
      <alignment/>
      <protection/>
    </xf>
    <xf numFmtId="4" fontId="10" fillId="33" borderId="23" xfId="0" applyNumberFormat="1" applyFont="1" applyFill="1" applyBorder="1" applyAlignment="1" applyProtection="1">
      <alignment wrapText="1"/>
      <protection locked="0"/>
    </xf>
    <xf numFmtId="4" fontId="10" fillId="33" borderId="21" xfId="0" applyNumberFormat="1" applyFont="1" applyFill="1" applyBorder="1" applyAlignment="1" applyProtection="1">
      <alignment wrapText="1"/>
      <protection locked="0"/>
    </xf>
    <xf numFmtId="0" fontId="1" fillId="0" borderId="24" xfId="0" applyFont="1" applyBorder="1" applyAlignment="1" applyProtection="1">
      <alignment/>
      <protection locked="0"/>
    </xf>
    <xf numFmtId="166" fontId="1" fillId="0" borderId="0" xfId="0" applyNumberFormat="1" applyFont="1" applyAlignment="1">
      <alignment/>
    </xf>
    <xf numFmtId="4" fontId="0" fillId="0" borderId="24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23" xfId="0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0" borderId="0" xfId="0" applyFont="1" applyAlignment="1">
      <alignment/>
    </xf>
    <xf numFmtId="4" fontId="6" fillId="34" borderId="0" xfId="0" applyNumberFormat="1" applyFont="1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" fontId="1" fillId="0" borderId="21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25" xfId="0" applyNumberFormat="1" applyFill="1" applyBorder="1" applyAlignment="1" applyProtection="1">
      <alignment/>
      <protection/>
    </xf>
    <xf numFmtId="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0" xfId="0" applyNumberFormat="1" applyAlignment="1" applyProtection="1">
      <alignment wrapText="1"/>
      <protection/>
    </xf>
    <xf numFmtId="0" fontId="0" fillId="0" borderId="0" xfId="0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4"/>
  <sheetViews>
    <sheetView showGridLines="0" showZeros="0" tabSelected="1" zoomScalePageLayoutView="0" workbookViewId="0" topLeftCell="A1">
      <selection activeCell="D4" sqref="D4:F4"/>
    </sheetView>
  </sheetViews>
  <sheetFormatPr defaultColWidth="9.140625" defaultRowHeight="12.75"/>
  <cols>
    <col min="1" max="1" width="11.140625" style="0" customWidth="1"/>
    <col min="2" max="2" width="9.28125" style="0" customWidth="1"/>
    <col min="3" max="3" width="13.00390625" style="0" customWidth="1"/>
    <col min="4" max="4" width="9.7109375" style="0" customWidth="1"/>
    <col min="5" max="5" width="25.421875" style="0" customWidth="1"/>
    <col min="6" max="6" width="13.8515625" style="0" customWidth="1"/>
    <col min="7" max="7" width="16.140625" style="0" customWidth="1"/>
    <col min="8" max="8" width="5.7109375" style="0" customWidth="1"/>
    <col min="9" max="9" width="2.57421875" style="0" customWidth="1"/>
    <col min="10" max="10" width="4.421875" style="0" customWidth="1"/>
    <col min="11" max="11" width="5.28125" style="27" customWidth="1"/>
    <col min="14" max="14" width="10.8515625" style="0" customWidth="1"/>
  </cols>
  <sheetData>
    <row r="1" spans="1:10" ht="15.75">
      <c r="A1" s="1" t="s">
        <v>62</v>
      </c>
      <c r="B1" s="1"/>
      <c r="G1" s="58">
        <v>43815</v>
      </c>
      <c r="H1" s="2"/>
      <c r="I1" s="2"/>
      <c r="J1" s="2"/>
    </row>
    <row r="2" spans="1:10" ht="12.75">
      <c r="A2" s="59" t="s">
        <v>66</v>
      </c>
      <c r="B2" s="27"/>
      <c r="H2" s="2"/>
      <c r="I2" s="2"/>
      <c r="J2" s="2"/>
    </row>
    <row r="3" spans="1:10" ht="15">
      <c r="A3" s="19"/>
      <c r="B3" s="19"/>
      <c r="H3" s="2"/>
      <c r="I3" s="2"/>
      <c r="J3" s="2"/>
    </row>
    <row r="4" spans="1:10" ht="15">
      <c r="A4" s="19" t="s">
        <v>11</v>
      </c>
      <c r="B4" s="19"/>
      <c r="D4" s="61"/>
      <c r="E4" s="61"/>
      <c r="F4" s="61"/>
      <c r="G4" s="57" t="s">
        <v>34</v>
      </c>
      <c r="H4" s="2"/>
      <c r="I4" s="2"/>
      <c r="J4" s="2"/>
    </row>
    <row r="5" spans="1:10" ht="15">
      <c r="A5" s="19" t="s">
        <v>33</v>
      </c>
      <c r="B5" s="19"/>
      <c r="D5" s="61"/>
      <c r="E5" s="61"/>
      <c r="F5" s="61"/>
      <c r="G5" s="7"/>
      <c r="H5" s="2"/>
      <c r="I5" s="2"/>
      <c r="J5" s="2"/>
    </row>
    <row r="6" spans="1:10" ht="15">
      <c r="A6" s="19" t="s">
        <v>12</v>
      </c>
      <c r="B6" s="19"/>
      <c r="D6" s="61"/>
      <c r="E6" s="61"/>
      <c r="F6" s="61"/>
      <c r="G6" s="7"/>
      <c r="H6" s="2"/>
      <c r="I6" s="2"/>
      <c r="J6" s="2"/>
    </row>
    <row r="7" spans="1:7" ht="15.75">
      <c r="A7" s="1"/>
      <c r="B7" s="1"/>
      <c r="G7" s="3"/>
    </row>
    <row r="8" spans="1:7" ht="15.75">
      <c r="A8" s="1" t="s">
        <v>35</v>
      </c>
      <c r="B8" s="1"/>
      <c r="D8" s="45">
        <v>5</v>
      </c>
      <c r="E8" s="46" t="s">
        <v>10</v>
      </c>
      <c r="F8" s="18"/>
      <c r="G8" s="21"/>
    </row>
    <row r="9" spans="1:11" ht="15.75">
      <c r="A9" s="4" t="s">
        <v>0</v>
      </c>
      <c r="B9" s="48"/>
      <c r="C9" s="5"/>
      <c r="D9" s="7"/>
      <c r="E9" s="31"/>
      <c r="F9" s="31"/>
      <c r="G9" s="5"/>
      <c r="H9" s="5"/>
      <c r="I9" s="5"/>
      <c r="J9" s="5"/>
      <c r="K9" s="28"/>
    </row>
    <row r="10" spans="1:14" ht="12.75">
      <c r="A10" s="6"/>
      <c r="B10" s="7"/>
      <c r="C10" s="7"/>
      <c r="D10" s="7"/>
      <c r="E10" s="7"/>
      <c r="F10" s="7"/>
      <c r="K10" s="29"/>
      <c r="L10" s="7"/>
      <c r="M10" s="8"/>
      <c r="N10" s="8"/>
    </row>
    <row r="11" spans="1:14" ht="12.75">
      <c r="A11" s="6"/>
      <c r="B11" s="20" t="s">
        <v>37</v>
      </c>
      <c r="C11" s="7" t="s">
        <v>40</v>
      </c>
      <c r="D11" s="7"/>
      <c r="E11" s="7"/>
      <c r="F11" s="7"/>
      <c r="K11" s="29"/>
      <c r="L11" s="7"/>
      <c r="M11" s="7"/>
      <c r="N11" s="7"/>
    </row>
    <row r="12" spans="1:11" ht="12.75" customHeight="1">
      <c r="A12" s="6"/>
      <c r="B12" s="7"/>
      <c r="C12" s="22"/>
      <c r="D12" s="24" t="s">
        <v>14</v>
      </c>
      <c r="E12" s="24"/>
      <c r="F12" s="40">
        <v>4500</v>
      </c>
      <c r="G12" s="23"/>
      <c r="H12" s="7"/>
      <c r="I12" s="7"/>
      <c r="J12" s="7"/>
      <c r="K12" s="29"/>
    </row>
    <row r="13" spans="1:11" ht="12.75" customHeight="1">
      <c r="A13" s="6"/>
      <c r="B13" s="7"/>
      <c r="C13" s="22"/>
      <c r="D13" s="24" t="s">
        <v>18</v>
      </c>
      <c r="E13" s="24"/>
      <c r="F13" s="41"/>
      <c r="G13" s="23"/>
      <c r="H13" s="7"/>
      <c r="I13" s="7"/>
      <c r="J13" s="7"/>
      <c r="K13" s="29"/>
    </row>
    <row r="14" spans="1:11" ht="12.75" customHeight="1">
      <c r="A14" s="6"/>
      <c r="B14" s="7"/>
      <c r="C14" s="22"/>
      <c r="D14" s="24" t="s">
        <v>20</v>
      </c>
      <c r="E14" s="24"/>
      <c r="F14" s="41"/>
      <c r="G14" s="23"/>
      <c r="H14" s="7"/>
      <c r="I14" s="7"/>
      <c r="J14" s="7"/>
      <c r="K14" s="29"/>
    </row>
    <row r="15" spans="1:11" ht="12.75" customHeight="1">
      <c r="A15" s="6"/>
      <c r="B15" s="7"/>
      <c r="C15" s="22"/>
      <c r="D15" s="24" t="s">
        <v>19</v>
      </c>
      <c r="E15" s="24"/>
      <c r="F15" s="41"/>
      <c r="G15" s="23"/>
      <c r="H15" s="7"/>
      <c r="I15" s="7"/>
      <c r="J15" s="7"/>
      <c r="K15" s="29"/>
    </row>
    <row r="16" spans="1:11" ht="12.75" customHeight="1">
      <c r="A16" s="6"/>
      <c r="B16" s="7"/>
      <c r="C16" s="22"/>
      <c r="D16" s="24" t="s">
        <v>52</v>
      </c>
      <c r="E16" s="24"/>
      <c r="F16" s="41"/>
      <c r="G16" s="23"/>
      <c r="H16" s="7"/>
      <c r="I16" s="7"/>
      <c r="J16" s="7"/>
      <c r="K16" s="29"/>
    </row>
    <row r="17" spans="1:11" ht="12.75" customHeight="1">
      <c r="A17" s="6"/>
      <c r="B17" s="7"/>
      <c r="C17" s="22"/>
      <c r="D17" s="24" t="s">
        <v>53</v>
      </c>
      <c r="E17" s="24"/>
      <c r="F17" s="41"/>
      <c r="G17" s="23"/>
      <c r="H17" s="7"/>
      <c r="I17" s="7"/>
      <c r="J17" s="7"/>
      <c r="K17" s="29"/>
    </row>
    <row r="18" spans="1:11" ht="12.75" customHeight="1" thickBot="1">
      <c r="A18" s="6"/>
      <c r="B18" s="7"/>
      <c r="C18" s="22"/>
      <c r="D18" s="24" t="s">
        <v>54</v>
      </c>
      <c r="E18" s="24"/>
      <c r="F18" s="41"/>
      <c r="G18" s="23"/>
      <c r="H18" s="7"/>
      <c r="I18" s="7"/>
      <c r="J18" s="7"/>
      <c r="K18" s="29"/>
    </row>
    <row r="19" spans="1:11" ht="12.75" customHeight="1" thickBot="1">
      <c r="A19" s="6"/>
      <c r="B19" s="7"/>
      <c r="C19" s="22"/>
      <c r="D19" s="25" t="s">
        <v>13</v>
      </c>
      <c r="E19" s="25"/>
      <c r="F19" s="42">
        <f>+F12+F13-F14-F15+F16+F17+F18</f>
        <v>4500</v>
      </c>
      <c r="G19" s="20" t="str">
        <f>+D8&amp;"kk:n tulot"</f>
        <v>5kk:n tulot</v>
      </c>
      <c r="H19" s="67">
        <f>+F19</f>
        <v>4500</v>
      </c>
      <c r="I19" s="67"/>
      <c r="J19" s="67"/>
      <c r="K19" s="29"/>
    </row>
    <row r="20" spans="1:11" ht="12.75" customHeight="1" thickBot="1">
      <c r="A20" s="6"/>
      <c r="B20" s="7"/>
      <c r="C20" s="22"/>
      <c r="D20" s="23"/>
      <c r="E20" s="23"/>
      <c r="F20" s="23"/>
      <c r="G20" s="20" t="s">
        <v>36</v>
      </c>
      <c r="H20" s="67">
        <f>+H19/D8*12</f>
        <v>10800</v>
      </c>
      <c r="I20" s="67"/>
      <c r="J20" s="67"/>
      <c r="K20" s="29"/>
    </row>
    <row r="21" spans="1:11" ht="10.5" customHeight="1">
      <c r="A21" s="6"/>
      <c r="B21" s="7"/>
      <c r="C21" s="22"/>
      <c r="D21" s="23"/>
      <c r="E21" s="23"/>
      <c r="F21" s="23"/>
      <c r="G21" s="23"/>
      <c r="H21" s="7"/>
      <c r="I21" s="7"/>
      <c r="J21" s="7"/>
      <c r="K21" s="29"/>
    </row>
    <row r="22" spans="1:11" ht="12.75">
      <c r="A22" s="6"/>
      <c r="B22" s="7"/>
      <c r="C22" s="7"/>
      <c r="D22" s="7"/>
      <c r="E22" s="7"/>
      <c r="F22" s="7"/>
      <c r="G22" s="7"/>
      <c r="H22" s="7"/>
      <c r="I22" s="7"/>
      <c r="J22" s="7"/>
      <c r="K22" s="29"/>
    </row>
    <row r="23" spans="1:11" ht="12.75">
      <c r="A23" s="6"/>
      <c r="B23" s="20" t="s">
        <v>38</v>
      </c>
      <c r="C23" s="7" t="s">
        <v>39</v>
      </c>
      <c r="D23" s="7"/>
      <c r="E23" s="7"/>
      <c r="F23" s="7"/>
      <c r="G23" s="7"/>
      <c r="K23" s="29"/>
    </row>
    <row r="24" spans="1:11" ht="12.75" customHeight="1">
      <c r="A24" s="6"/>
      <c r="B24" s="7"/>
      <c r="C24" s="63"/>
      <c r="D24" s="64"/>
      <c r="E24" s="64"/>
      <c r="F24" s="64"/>
      <c r="G24" s="64"/>
      <c r="H24" s="7"/>
      <c r="I24" s="7"/>
      <c r="J24" s="7"/>
      <c r="K24" s="29"/>
    </row>
    <row r="25" spans="1:11" ht="12.75" customHeight="1">
      <c r="A25" s="6"/>
      <c r="B25" s="7"/>
      <c r="C25" s="22"/>
      <c r="D25" s="24" t="s">
        <v>17</v>
      </c>
      <c r="E25" s="23"/>
      <c r="F25" s="43">
        <v>250000</v>
      </c>
      <c r="G25" s="23"/>
      <c r="H25" s="7"/>
      <c r="I25" s="7"/>
      <c r="J25" s="7"/>
      <c r="K25" s="29"/>
    </row>
    <row r="26" spans="1:11" ht="12.75" customHeight="1" thickBot="1">
      <c r="A26" s="6"/>
      <c r="B26" s="7"/>
      <c r="C26" s="22"/>
      <c r="D26" s="24" t="s">
        <v>15</v>
      </c>
      <c r="E26" s="23"/>
      <c r="F26" s="44"/>
      <c r="G26" s="23"/>
      <c r="H26" s="7"/>
      <c r="I26" s="7"/>
      <c r="J26" s="7"/>
      <c r="K26" s="29"/>
    </row>
    <row r="27" spans="1:11" ht="12.75" customHeight="1" thickBot="1">
      <c r="A27" s="6"/>
      <c r="B27" s="7"/>
      <c r="C27" s="22"/>
      <c r="D27" s="25" t="s">
        <v>16</v>
      </c>
      <c r="E27" s="26"/>
      <c r="F27" s="42">
        <f>+F25-F26</f>
        <v>250000</v>
      </c>
      <c r="G27" s="23"/>
      <c r="H27" s="67">
        <f>+F27</f>
        <v>250000</v>
      </c>
      <c r="I27" s="67"/>
      <c r="J27" s="67"/>
      <c r="K27" s="29"/>
    </row>
    <row r="28" spans="1:11" ht="23.25" customHeight="1">
      <c r="A28" s="6"/>
      <c r="B28" s="7"/>
      <c r="C28" s="22"/>
      <c r="D28" s="23"/>
      <c r="E28" s="23"/>
      <c r="F28" s="23"/>
      <c r="G28" s="23"/>
      <c r="H28" s="7"/>
      <c r="I28" s="7"/>
      <c r="J28" s="7"/>
      <c r="K28" s="29"/>
    </row>
    <row r="29" spans="1:11" ht="12.75">
      <c r="A29" s="6"/>
      <c r="B29" s="7"/>
      <c r="C29" s="7"/>
      <c r="D29" s="7"/>
      <c r="E29" s="7"/>
      <c r="F29" s="7"/>
      <c r="G29" s="7"/>
      <c r="H29" s="7"/>
      <c r="I29" s="7"/>
      <c r="J29" s="7"/>
      <c r="K29" s="29"/>
    </row>
    <row r="30" spans="1:11" ht="12.7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30"/>
    </row>
    <row r="32" spans="1:11" ht="15.75">
      <c r="A32" s="4" t="s">
        <v>1</v>
      </c>
      <c r="B32" s="48"/>
      <c r="C32" s="5"/>
      <c r="D32" s="5"/>
      <c r="E32" s="5"/>
      <c r="F32" s="5"/>
      <c r="G32" s="5"/>
      <c r="H32" s="5"/>
      <c r="I32" s="5"/>
      <c r="J32" s="5"/>
      <c r="K32" s="28"/>
    </row>
    <row r="33" spans="1:11" ht="12.75">
      <c r="A33" s="6"/>
      <c r="B33" s="7"/>
      <c r="C33" s="7"/>
      <c r="D33" s="7"/>
      <c r="E33" s="7"/>
      <c r="F33" s="7"/>
      <c r="G33" s="7"/>
      <c r="H33" s="7"/>
      <c r="I33" s="7"/>
      <c r="J33" s="7"/>
      <c r="K33" s="29"/>
    </row>
    <row r="34" spans="1:11" ht="12.75">
      <c r="A34" s="6"/>
      <c r="B34" s="7"/>
      <c r="C34" s="7"/>
      <c r="D34" s="7"/>
      <c r="E34" s="7"/>
      <c r="F34" s="7" t="s">
        <v>51</v>
      </c>
      <c r="G34" s="7"/>
      <c r="H34" s="7"/>
      <c r="I34" s="7"/>
      <c r="J34" s="7"/>
      <c r="K34" s="29"/>
    </row>
    <row r="35" spans="1:11" ht="12.75">
      <c r="A35" s="6"/>
      <c r="B35" s="20" t="s">
        <v>41</v>
      </c>
      <c r="C35" s="7" t="s">
        <v>58</v>
      </c>
      <c r="D35" s="7"/>
      <c r="E35" s="20"/>
      <c r="F35" s="47">
        <f>+IF(AND(H20&lt;14000,H27&lt;18079.56),280,440)</f>
        <v>440</v>
      </c>
      <c r="G35" s="7"/>
      <c r="H35" s="68">
        <f>+IF(AND(H20&lt;14000,H27&lt;18079.56),280/12*D8,440/12*D8)</f>
        <v>183.33333333333331</v>
      </c>
      <c r="I35" s="69"/>
      <c r="J35" s="69"/>
      <c r="K35" s="29"/>
    </row>
    <row r="36" spans="1:11" ht="12.75">
      <c r="A36" s="6"/>
      <c r="B36" s="20"/>
      <c r="C36" s="7"/>
      <c r="D36" s="7"/>
      <c r="E36" s="7"/>
      <c r="F36" s="7"/>
      <c r="G36" s="7"/>
      <c r="H36" s="7"/>
      <c r="I36" s="7"/>
      <c r="J36" s="7"/>
      <c r="K36" s="29"/>
    </row>
    <row r="37" spans="1:11" ht="12.75">
      <c r="A37" s="6"/>
      <c r="B37" s="20"/>
      <c r="C37" s="7"/>
      <c r="D37" s="7"/>
      <c r="E37" s="7"/>
      <c r="F37" s="7"/>
      <c r="G37" s="7"/>
      <c r="H37" s="7"/>
      <c r="I37" s="7"/>
      <c r="J37" s="7"/>
      <c r="K37" s="29"/>
    </row>
    <row r="38" spans="1:11" ht="12.75">
      <c r="A38" s="6"/>
      <c r="B38" s="20" t="s">
        <v>42</v>
      </c>
      <c r="C38" s="7" t="s">
        <v>47</v>
      </c>
      <c r="D38" s="7"/>
      <c r="E38" s="7"/>
      <c r="F38" s="7"/>
      <c r="G38" s="7"/>
      <c r="H38" s="7"/>
      <c r="I38" s="7"/>
      <c r="J38" s="7"/>
      <c r="K38" s="29"/>
    </row>
    <row r="39" spans="1:11" ht="12.75">
      <c r="A39" s="6"/>
      <c r="B39" s="20"/>
      <c r="C39" s="7"/>
      <c r="D39" s="7"/>
      <c r="E39" s="7"/>
      <c r="F39" s="7"/>
      <c r="G39" s="7"/>
      <c r="H39" s="7"/>
      <c r="I39" s="7" t="s">
        <v>2</v>
      </c>
      <c r="J39" s="7"/>
      <c r="K39" s="29" t="s">
        <v>25</v>
      </c>
    </row>
    <row r="40" spans="1:11" ht="12.75">
      <c r="A40" s="6"/>
      <c r="B40" s="20"/>
      <c r="C40" s="11" t="s">
        <v>3</v>
      </c>
      <c r="D40" s="11"/>
      <c r="E40" s="11"/>
      <c r="F40" s="11"/>
      <c r="G40" s="12"/>
      <c r="H40" s="12"/>
      <c r="I40" s="13"/>
      <c r="J40" s="12"/>
      <c r="K40" s="29">
        <f>+IF(I40="",0,I40*200)</f>
        <v>0</v>
      </c>
    </row>
    <row r="41" spans="1:11" ht="12.75">
      <c r="A41" s="6"/>
      <c r="B41" s="20"/>
      <c r="C41" s="11" t="s">
        <v>4</v>
      </c>
      <c r="D41" s="11"/>
      <c r="E41" s="11"/>
      <c r="F41" s="11"/>
      <c r="G41" s="12"/>
      <c r="H41" s="12"/>
      <c r="I41" s="13"/>
      <c r="J41" s="12"/>
      <c r="K41" s="29">
        <f>+IF(I41="",0,I41*200)</f>
        <v>0</v>
      </c>
    </row>
    <row r="42" spans="1:11" ht="12.75">
      <c r="A42" s="6"/>
      <c r="B42" s="20"/>
      <c r="C42" s="7"/>
      <c r="D42" s="7"/>
      <c r="E42" s="7"/>
      <c r="F42" s="7"/>
      <c r="G42" s="12"/>
      <c r="H42" s="12"/>
      <c r="I42" s="12"/>
      <c r="J42" s="12"/>
      <c r="K42" s="29"/>
    </row>
    <row r="43" spans="1:11" ht="12.75">
      <c r="A43" s="6"/>
      <c r="B43" s="20"/>
      <c r="C43" s="7" t="s">
        <v>5</v>
      </c>
      <c r="D43" s="7"/>
      <c r="E43" s="7"/>
      <c r="F43" s="7"/>
      <c r="G43" s="7"/>
      <c r="H43" s="7"/>
      <c r="I43" s="7" t="s">
        <v>2</v>
      </c>
      <c r="J43" s="7"/>
      <c r="K43" s="29"/>
    </row>
    <row r="44" spans="1:11" ht="12" customHeight="1">
      <c r="A44" s="6"/>
      <c r="B44" s="20"/>
      <c r="C44" s="7"/>
      <c r="D44" s="32" t="s">
        <v>6</v>
      </c>
      <c r="E44" s="14"/>
      <c r="F44" s="7"/>
      <c r="G44" s="14"/>
      <c r="H44" s="7"/>
      <c r="I44" s="13"/>
      <c r="J44" s="7"/>
      <c r="K44" s="29">
        <f>+IF(I44="",0,I44*200)</f>
        <v>0</v>
      </c>
    </row>
    <row r="45" spans="1:11" ht="12.75">
      <c r="A45" s="6"/>
      <c r="B45" s="20"/>
      <c r="C45" s="7"/>
      <c r="D45" s="32" t="s">
        <v>7</v>
      </c>
      <c r="E45" s="32"/>
      <c r="F45" s="7"/>
      <c r="G45" s="14"/>
      <c r="H45" s="14"/>
      <c r="I45" s="13"/>
      <c r="J45" s="14"/>
      <c r="K45" s="29">
        <f>+IF(I45="",0,I45*300)</f>
        <v>0</v>
      </c>
    </row>
    <row r="46" spans="1:11" ht="12.75">
      <c r="A46" s="6"/>
      <c r="B46" s="20"/>
      <c r="C46" s="7"/>
      <c r="D46" s="32" t="s">
        <v>8</v>
      </c>
      <c r="E46" s="32"/>
      <c r="F46" s="7"/>
      <c r="G46" s="14"/>
      <c r="H46" s="14"/>
      <c r="I46" s="13"/>
      <c r="J46" s="14"/>
      <c r="K46" s="29">
        <f>+IF(I46="",0,I46*600)</f>
        <v>0</v>
      </c>
    </row>
    <row r="47" spans="1:11" ht="12.75">
      <c r="A47" s="6"/>
      <c r="B47" s="20"/>
      <c r="C47" s="7"/>
      <c r="D47" s="32"/>
      <c r="E47" s="32"/>
      <c r="F47" s="7"/>
      <c r="G47" s="14"/>
      <c r="H47" s="14"/>
      <c r="I47" s="54"/>
      <c r="J47" s="14"/>
      <c r="K47" s="29"/>
    </row>
    <row r="48" spans="1:11" ht="12.75">
      <c r="A48" s="6"/>
      <c r="B48" s="20"/>
      <c r="C48" s="7"/>
      <c r="D48" s="7"/>
      <c r="E48" s="7"/>
      <c r="F48" s="7" t="s">
        <v>51</v>
      </c>
      <c r="G48" s="7"/>
      <c r="H48" s="7"/>
      <c r="I48" s="7"/>
      <c r="J48" s="7"/>
      <c r="K48" s="29"/>
    </row>
    <row r="49" spans="1:15" ht="12.75">
      <c r="A49" s="6"/>
      <c r="B49" s="20"/>
      <c r="C49" s="55" t="s">
        <v>59</v>
      </c>
      <c r="D49" s="7"/>
      <c r="E49" s="20"/>
      <c r="F49" s="47">
        <f>IF(H27&gt;18079.56,(((+H27-(18079.56)))*0.02),0)</f>
        <v>4638.4088</v>
      </c>
      <c r="G49" s="7"/>
      <c r="H49" s="68">
        <f>IF(H27&gt;18079.56,(((+H27-(18079.56)))*0.02)/12*D8,0)</f>
        <v>1932.6703333333332</v>
      </c>
      <c r="I49" s="69"/>
      <c r="J49" s="69"/>
      <c r="K49" s="29"/>
      <c r="M49" s="56"/>
      <c r="N49" s="50"/>
      <c r="O49" s="50"/>
    </row>
    <row r="50" spans="1:11" ht="12.75">
      <c r="A50" s="6"/>
      <c r="B50" s="20"/>
      <c r="C50" s="7"/>
      <c r="D50" s="7"/>
      <c r="E50" s="7"/>
      <c r="F50" s="7"/>
      <c r="G50" s="7"/>
      <c r="H50" s="7"/>
      <c r="I50" s="7"/>
      <c r="J50" s="7"/>
      <c r="K50" s="29"/>
    </row>
    <row r="51" spans="1:11" ht="12.75">
      <c r="A51" s="6"/>
      <c r="B51" s="20"/>
      <c r="C51" s="7"/>
      <c r="D51" s="7"/>
      <c r="E51" s="7"/>
      <c r="F51" s="7"/>
      <c r="G51" s="7"/>
      <c r="H51" s="7"/>
      <c r="I51" s="7"/>
      <c r="J51" s="7"/>
      <c r="K51" s="29"/>
    </row>
    <row r="52" spans="1:11" ht="12.75">
      <c r="A52" s="6"/>
      <c r="B52" s="20" t="s">
        <v>43</v>
      </c>
      <c r="C52" s="7" t="s">
        <v>46</v>
      </c>
      <c r="D52" s="15"/>
      <c r="E52" s="15"/>
      <c r="F52" s="15"/>
      <c r="G52" s="7"/>
      <c r="H52" s="68">
        <f>+H35+K40+K41+K45+K46+H49+K44</f>
        <v>2116.0036666666665</v>
      </c>
      <c r="I52" s="68">
        <f>+I35+J40+J41+J45+J46+I49</f>
        <v>0</v>
      </c>
      <c r="J52" s="68" t="e">
        <f>+J35+#REF!+#REF!+#REF!+#REF!+J49</f>
        <v>#REF!</v>
      </c>
      <c r="K52" s="29"/>
    </row>
    <row r="53" spans="1:14" ht="12.75">
      <c r="A53" s="6"/>
      <c r="B53" s="20"/>
      <c r="C53" s="15"/>
      <c r="D53" s="15"/>
      <c r="E53" s="15"/>
      <c r="F53" s="7" t="s">
        <v>51</v>
      </c>
      <c r="G53" s="7"/>
      <c r="H53" s="7"/>
      <c r="I53" s="7"/>
      <c r="J53" s="7"/>
      <c r="K53" s="29"/>
      <c r="N53" s="16"/>
    </row>
    <row r="54" spans="1:15" ht="12.75">
      <c r="A54" s="6"/>
      <c r="B54" s="20" t="s">
        <v>44</v>
      </c>
      <c r="C54" s="7" t="s">
        <v>45</v>
      </c>
      <c r="D54" s="15"/>
      <c r="E54" s="15"/>
      <c r="F54" s="47">
        <f>+IF(AND(H20&lt;6026.52,H27&lt;18079.56),0,IF(+H20-6026.52+F49&lt;0,0,(H20+F49-6026.52)*0.18))</f>
        <v>1694.1399840000001</v>
      </c>
      <c r="G54" s="7"/>
      <c r="H54" s="68">
        <f>+IF(AND(H20&lt;6026.52,H27&lt;18079.56),0,IF(+H20-6026.52+F49&lt;0,0,(H20+F49-6026.52)*0.18/12*D8))</f>
        <v>705.89166</v>
      </c>
      <c r="I54" s="68">
        <f>(+I20-5532.6+I49)*0.18</f>
        <v>-995.868</v>
      </c>
      <c r="J54" s="68">
        <f>(+J20-5532.6+J49)*0.18</f>
        <v>-995.868</v>
      </c>
      <c r="K54" s="29"/>
      <c r="L54" s="16"/>
      <c r="M54" s="56"/>
      <c r="N54" s="56"/>
      <c r="O54" s="56"/>
    </row>
    <row r="55" spans="1:14" ht="12.75">
      <c r="A55" s="6"/>
      <c r="B55" s="7"/>
      <c r="C55" s="7"/>
      <c r="D55" s="7"/>
      <c r="E55" s="7"/>
      <c r="F55" s="7"/>
      <c r="G55" s="7"/>
      <c r="H55" s="7"/>
      <c r="I55" s="7"/>
      <c r="J55" s="7"/>
      <c r="K55" s="29"/>
      <c r="N55" s="16"/>
    </row>
    <row r="56" spans="1:11" ht="12.75">
      <c r="A56" s="6"/>
      <c r="B56" s="7"/>
      <c r="C56" s="7"/>
      <c r="D56" s="7"/>
      <c r="E56" s="7"/>
      <c r="F56" s="7"/>
      <c r="G56" s="7"/>
      <c r="H56" s="7"/>
      <c r="I56" s="7"/>
      <c r="J56" s="7"/>
      <c r="K56" s="29"/>
    </row>
    <row r="57" spans="1:11" ht="15.75">
      <c r="A57" s="17" t="s">
        <v>9</v>
      </c>
      <c r="B57" s="39"/>
      <c r="C57" s="18"/>
      <c r="D57" s="18">
        <f>+D8</f>
        <v>5</v>
      </c>
      <c r="E57" s="18" t="s">
        <v>10</v>
      </c>
      <c r="F57" s="18"/>
      <c r="G57" s="18"/>
      <c r="H57" s="66">
        <f>+IF(H54&lt;H52,H54,H52)</f>
        <v>705.89166</v>
      </c>
      <c r="I57" s="66">
        <f>+IF(I54&lt;I52,I54,I52)</f>
        <v>-995.868</v>
      </c>
      <c r="J57" s="66" t="e">
        <f>+IF(J54&lt;J52,J54,J52)</f>
        <v>#REF!</v>
      </c>
      <c r="K57" s="29"/>
    </row>
    <row r="58" spans="1:11" ht="12.75">
      <c r="A58" s="9"/>
      <c r="B58" s="10"/>
      <c r="C58" s="10"/>
      <c r="D58" s="10"/>
      <c r="E58" s="10"/>
      <c r="F58" s="10"/>
      <c r="G58" s="10"/>
      <c r="H58" s="10"/>
      <c r="I58" s="10"/>
      <c r="J58" s="10"/>
      <c r="K58" s="30"/>
    </row>
    <row r="59" ht="12.75"/>
    <row r="60" spans="1:10" ht="15.75">
      <c r="A60" s="39" t="s">
        <v>48</v>
      </c>
      <c r="B60" s="39"/>
      <c r="D60" t="s">
        <v>49</v>
      </c>
      <c r="H60" s="60"/>
      <c r="I60" s="60"/>
      <c r="J60" s="60"/>
    </row>
    <row r="61" ht="12.75"/>
    <row r="62" spans="1:10" ht="15.75">
      <c r="A62" s="39" t="s">
        <v>50</v>
      </c>
      <c r="D62" t="s">
        <v>21</v>
      </c>
      <c r="H62" s="60"/>
      <c r="I62" s="60"/>
      <c r="J62" s="60"/>
    </row>
    <row r="63" ht="12.75"/>
    <row r="64" ht="12.75"/>
    <row r="65" spans="1:11" ht="15.75">
      <c r="A65" s="33" t="s">
        <v>22</v>
      </c>
      <c r="B65" s="49"/>
      <c r="C65" s="34"/>
      <c r="D65" s="34"/>
      <c r="E65" s="34"/>
      <c r="F65" s="34"/>
      <c r="G65" s="34"/>
      <c r="H65" s="65">
        <f>+H57+H62+H60</f>
        <v>705.89166</v>
      </c>
      <c r="I65" s="65"/>
      <c r="J65" s="65"/>
      <c r="K65" s="35"/>
    </row>
    <row r="66" ht="12.75"/>
    <row r="68" spans="1:6" ht="12.75">
      <c r="A68" t="s">
        <v>23</v>
      </c>
      <c r="D68" s="61"/>
      <c r="E68" s="61"/>
      <c r="F68" s="36"/>
    </row>
    <row r="69" spans="4:6" ht="12.75">
      <c r="D69" s="62"/>
      <c r="E69" s="62"/>
      <c r="F69" s="36"/>
    </row>
    <row r="70" spans="1:6" ht="12.75">
      <c r="A70" t="s">
        <v>24</v>
      </c>
      <c r="D70" s="61"/>
      <c r="E70" s="61"/>
      <c r="F70" s="36"/>
    </row>
    <row r="71" spans="4:6" ht="12.75">
      <c r="D71" s="62"/>
      <c r="E71" s="62"/>
      <c r="F71" s="37"/>
    </row>
    <row r="72" ht="12.75">
      <c r="F72" s="37"/>
    </row>
    <row r="73" spans="1:6" ht="12.75">
      <c r="A73" s="53" t="s">
        <v>57</v>
      </c>
      <c r="F73" s="37"/>
    </row>
    <row r="74" ht="12.75">
      <c r="F74" s="37"/>
    </row>
    <row r="75" spans="1:10" ht="60.75" customHeight="1">
      <c r="A75" s="38" t="s">
        <v>26</v>
      </c>
      <c r="B75" s="70" t="s">
        <v>60</v>
      </c>
      <c r="C75" s="71"/>
      <c r="D75" s="71"/>
      <c r="E75" s="71"/>
      <c r="F75" s="71"/>
      <c r="G75" s="71"/>
      <c r="H75" s="71"/>
      <c r="I75" s="71"/>
      <c r="J75" s="71"/>
    </row>
    <row r="76" spans="1:2" ht="12.75">
      <c r="A76" s="38"/>
      <c r="B76" s="51"/>
    </row>
    <row r="77" spans="1:10" ht="12.75">
      <c r="A77" s="38"/>
      <c r="B77" s="70" t="s">
        <v>53</v>
      </c>
      <c r="C77" s="71"/>
      <c r="D77" s="71"/>
      <c r="E77" s="71"/>
      <c r="F77" s="71"/>
      <c r="G77" s="71"/>
      <c r="H77" s="71"/>
      <c r="I77" s="71"/>
      <c r="J77" s="71"/>
    </row>
    <row r="78" spans="1:10" ht="12.75" customHeight="1">
      <c r="A78" s="38"/>
      <c r="B78" s="70" t="s">
        <v>55</v>
      </c>
      <c r="C78" s="71"/>
      <c r="D78" s="71"/>
      <c r="E78" s="71"/>
      <c r="F78" s="71"/>
      <c r="G78" s="71"/>
      <c r="H78" s="71"/>
      <c r="I78" s="71"/>
      <c r="J78" s="71"/>
    </row>
    <row r="79" spans="1:2" ht="12.75">
      <c r="A79" s="38"/>
      <c r="B79" s="51"/>
    </row>
    <row r="80" spans="1:10" ht="12.75" customHeight="1">
      <c r="A80" s="38"/>
      <c r="B80" s="70" t="s">
        <v>54</v>
      </c>
      <c r="C80" s="71"/>
      <c r="D80" s="71"/>
      <c r="E80" s="71"/>
      <c r="F80" s="71"/>
      <c r="G80" s="71"/>
      <c r="H80" s="71"/>
      <c r="I80" s="71"/>
      <c r="J80" s="71"/>
    </row>
    <row r="81" spans="1:10" ht="12.75" customHeight="1">
      <c r="A81" s="38"/>
      <c r="B81" s="70" t="s">
        <v>56</v>
      </c>
      <c r="C81" s="71"/>
      <c r="D81" s="71"/>
      <c r="E81" s="71"/>
      <c r="F81" s="71"/>
      <c r="G81" s="71"/>
      <c r="H81" s="71"/>
      <c r="I81" s="71"/>
      <c r="J81" s="71"/>
    </row>
    <row r="82" spans="1:2" ht="12.75">
      <c r="A82" s="37"/>
      <c r="B82" s="52"/>
    </row>
    <row r="83" spans="1:10" ht="43.5" customHeight="1">
      <c r="A83" s="38" t="s">
        <v>28</v>
      </c>
      <c r="B83" s="70" t="s">
        <v>27</v>
      </c>
      <c r="C83" s="71"/>
      <c r="D83" s="71"/>
      <c r="E83" s="71"/>
      <c r="F83" s="71"/>
      <c r="G83" s="71"/>
      <c r="H83" s="71"/>
      <c r="I83" s="71"/>
      <c r="J83" s="71"/>
    </row>
    <row r="84" spans="1:2" ht="12.75">
      <c r="A84" s="37"/>
      <c r="B84" s="52"/>
    </row>
    <row r="85" spans="1:10" ht="33.75" customHeight="1">
      <c r="A85" s="38" t="s">
        <v>29</v>
      </c>
      <c r="B85" s="70" t="s">
        <v>63</v>
      </c>
      <c r="C85" s="71"/>
      <c r="D85" s="71"/>
      <c r="E85" s="71"/>
      <c r="F85" s="71"/>
      <c r="G85" s="71"/>
      <c r="H85" s="71"/>
      <c r="I85" s="71"/>
      <c r="J85" s="71"/>
    </row>
    <row r="86" spans="1:2" ht="12.75">
      <c r="A86" s="37"/>
      <c r="B86" s="52"/>
    </row>
    <row r="87" spans="1:10" ht="42" customHeight="1">
      <c r="A87" s="38" t="s">
        <v>30</v>
      </c>
      <c r="B87" s="70" t="s">
        <v>64</v>
      </c>
      <c r="C87" s="71"/>
      <c r="D87" s="71"/>
      <c r="E87" s="71"/>
      <c r="F87" s="71"/>
      <c r="G87" s="71"/>
      <c r="H87" s="71"/>
      <c r="I87" s="71"/>
      <c r="J87" s="71"/>
    </row>
    <row r="88" spans="1:2" ht="12.75">
      <c r="A88" s="37"/>
      <c r="B88" s="52"/>
    </row>
    <row r="89" spans="1:10" ht="111.75" customHeight="1">
      <c r="A89" s="38" t="s">
        <v>31</v>
      </c>
      <c r="B89" s="70" t="s">
        <v>65</v>
      </c>
      <c r="C89" s="71"/>
      <c r="D89" s="71"/>
      <c r="E89" s="71"/>
      <c r="F89" s="71"/>
      <c r="G89" s="71"/>
      <c r="H89" s="71"/>
      <c r="I89" s="71"/>
      <c r="J89" s="71"/>
    </row>
    <row r="90" spans="1:2" ht="12.75">
      <c r="A90" s="37"/>
      <c r="B90" s="52"/>
    </row>
    <row r="91" spans="1:10" ht="12.75">
      <c r="A91" s="38" t="s">
        <v>32</v>
      </c>
      <c r="B91" s="70" t="s">
        <v>61</v>
      </c>
      <c r="C91" s="71"/>
      <c r="D91" s="71"/>
      <c r="E91" s="71"/>
      <c r="F91" s="71"/>
      <c r="G91" s="71"/>
      <c r="H91" s="71"/>
      <c r="I91" s="71"/>
      <c r="J91" s="71"/>
    </row>
    <row r="92" ht="12.75">
      <c r="B92" s="50"/>
    </row>
    <row r="93" ht="12.75">
      <c r="B93" s="50"/>
    </row>
    <row r="94" ht="12.75">
      <c r="B94" s="50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</sheetData>
  <sheetProtection sheet="1"/>
  <mergeCells count="29">
    <mergeCell ref="B75:J75"/>
    <mergeCell ref="B83:J83"/>
    <mergeCell ref="B85:J85"/>
    <mergeCell ref="B87:J87"/>
    <mergeCell ref="B89:J89"/>
    <mergeCell ref="B91:J91"/>
    <mergeCell ref="B78:J78"/>
    <mergeCell ref="B80:J80"/>
    <mergeCell ref="B81:J81"/>
    <mergeCell ref="B77:J77"/>
    <mergeCell ref="H57:J57"/>
    <mergeCell ref="D5:F5"/>
    <mergeCell ref="H19:J19"/>
    <mergeCell ref="H20:J20"/>
    <mergeCell ref="H27:J27"/>
    <mergeCell ref="H35:J35"/>
    <mergeCell ref="H49:J49"/>
    <mergeCell ref="H52:J52"/>
    <mergeCell ref="H54:J54"/>
    <mergeCell ref="H60:J60"/>
    <mergeCell ref="D68:E68"/>
    <mergeCell ref="H62:J62"/>
    <mergeCell ref="D69:E69"/>
    <mergeCell ref="D71:E71"/>
    <mergeCell ref="D4:F4"/>
    <mergeCell ref="D6:F6"/>
    <mergeCell ref="C24:G24"/>
    <mergeCell ref="D70:E70"/>
    <mergeCell ref="H65:J65"/>
  </mergeCells>
  <printOptions/>
  <pageMargins left="0.53" right="0.32" top="0.45" bottom="0.47" header="0.4" footer="0.46"/>
  <pageSetup fitToWidth="2" horizontalDpi="600" verticalDpi="600" orientation="portrait" paperSize="9" scale="82" r:id="rId3"/>
  <rowBreaks count="1" manualBreakCount="1">
    <brk id="71" max="255" man="1"/>
  </rowBreaks>
  <colBreaks count="1" manualBreakCount="1">
    <brk id="1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Pajuniemi Ari</dc:creator>
  <cp:keywords/>
  <dc:description/>
  <cp:lastModifiedBy>Terho Johanna</cp:lastModifiedBy>
  <cp:lastPrinted>2013-04-02T04:57:49Z</cp:lastPrinted>
  <dcterms:created xsi:type="dcterms:W3CDTF">2012-12-18T08:26:02Z</dcterms:created>
  <dcterms:modified xsi:type="dcterms:W3CDTF">2019-12-30T13:49:33Z</dcterms:modified>
  <cp:category/>
  <cp:version/>
  <cp:contentType/>
  <cp:contentStatus/>
</cp:coreProperties>
</file>